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Highways\MUN\LCL\Private\ProgramDocuments\BikePed\Info for Sommer 2025\"/>
    </mc:Choice>
  </mc:AlternateContent>
  <xr:revisionPtr revIDLastSave="0" documentId="8_{5014EE2C-5C16-461B-9EA6-9533EA6EDF9D}" xr6:coauthVersionLast="47" xr6:coauthVersionMax="47" xr10:uidLastSave="{00000000-0000-0000-0000-000000000000}"/>
  <bookViews>
    <workbookView xWindow="-108" yWindow="-108" windowWidth="23256" windowHeight="12456" activeTab="3" xr2:uid="{D90AC37D-EDB0-45BE-B15C-CA48817717B6}"/>
  </bookViews>
  <sheets>
    <sheet name="Large Scale" sheetId="1" r:id="rId1"/>
    <sheet name="Addl. &amp; Scoping" sheetId="2" r:id="rId2"/>
    <sheet name="Small Scale" sheetId="4" r:id="rId3"/>
    <sheet name="Fed Funds Summary"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1" l="1"/>
  <c r="O4" i="1"/>
  <c r="O5" i="1"/>
  <c r="O6" i="1"/>
  <c r="O7" i="1"/>
  <c r="O8" i="1"/>
  <c r="O9" i="1"/>
  <c r="O10" i="1"/>
  <c r="O11" i="1"/>
  <c r="O12" i="1"/>
  <c r="O13" i="1"/>
  <c r="O14" i="1"/>
  <c r="O15" i="1"/>
  <c r="O16" i="1"/>
  <c r="O7" i="2"/>
  <c r="O2" i="2"/>
  <c r="O3" i="2"/>
  <c r="O4" i="2"/>
  <c r="O5" i="2"/>
  <c r="O6" i="2"/>
  <c r="O8" i="2"/>
  <c r="O9" i="2"/>
  <c r="O10" i="2"/>
  <c r="O11" i="2"/>
  <c r="O12" i="2"/>
  <c r="O13" i="2"/>
  <c r="O2" i="4"/>
  <c r="O3" i="4"/>
  <c r="O4" i="4"/>
  <c r="O5" i="4"/>
  <c r="O6" i="4"/>
  <c r="O7" i="4"/>
  <c r="O8" i="4"/>
  <c r="O9" i="4"/>
  <c r="O10" i="4"/>
  <c r="O11" i="4"/>
  <c r="O12" i="4"/>
  <c r="Q3" i="4"/>
  <c r="Q4" i="4"/>
  <c r="Q5" i="4"/>
  <c r="Q6" i="4"/>
  <c r="Q7" i="4"/>
  <c r="Q8" i="4"/>
  <c r="Q9" i="4"/>
  <c r="Q2" i="4"/>
  <c r="Q12" i="2"/>
  <c r="Q11" i="2"/>
  <c r="Q10" i="2"/>
  <c r="Q9" i="2"/>
  <c r="Q8" i="2"/>
  <c r="Q7" i="2"/>
  <c r="Q2" i="2"/>
  <c r="Q3" i="2"/>
  <c r="Q6" i="2"/>
  <c r="Q15" i="2" s="1"/>
  <c r="C4" i="5" s="1"/>
  <c r="Q13" i="2"/>
  <c r="Q4" i="1"/>
  <c r="Q5" i="1"/>
  <c r="Q6" i="1"/>
  <c r="Q7" i="1"/>
  <c r="Q8" i="1"/>
  <c r="Q9" i="1"/>
  <c r="Q10" i="1"/>
  <c r="Q11" i="1"/>
  <c r="Q12" i="1"/>
  <c r="Q13" i="1"/>
  <c r="Q14" i="1"/>
  <c r="Q3" i="1"/>
  <c r="Q11" i="4" l="1"/>
  <c r="Q5" i="2"/>
  <c r="C5" i="5" s="1"/>
  <c r="S15" i="2"/>
  <c r="Q16" i="1"/>
  <c r="C6" i="5" s="1"/>
  <c r="C8" i="5" l="1"/>
</calcChain>
</file>

<file path=xl/sharedStrings.xml><?xml version="1.0" encoding="utf-8"?>
<sst xmlns="http://schemas.openxmlformats.org/spreadsheetml/2006/main" count="272" uniqueCount="204">
  <si>
    <t>Scoping</t>
  </si>
  <si>
    <t xml:space="preserve"> </t>
  </si>
  <si>
    <t>Town/Applicant</t>
  </si>
  <si>
    <t>Project Description</t>
  </si>
  <si>
    <t>Burke</t>
  </si>
  <si>
    <t>Burlington</t>
  </si>
  <si>
    <t>Essex</t>
  </si>
  <si>
    <t>Richmond</t>
  </si>
  <si>
    <t>Rutland</t>
  </si>
  <si>
    <t>Williston</t>
  </si>
  <si>
    <t>Barnard</t>
  </si>
  <si>
    <t>Bethel</t>
  </si>
  <si>
    <t>Castleton</t>
  </si>
  <si>
    <t>Hinesburg</t>
  </si>
  <si>
    <t>Pawlet</t>
  </si>
  <si>
    <t>Rutland Town</t>
  </si>
  <si>
    <t>Wallingford</t>
  </si>
  <si>
    <t>Warren</t>
  </si>
  <si>
    <t>Chester</t>
  </si>
  <si>
    <t>Montpelier</t>
  </si>
  <si>
    <t>Northfield</t>
  </si>
  <si>
    <t>South Hero</t>
  </si>
  <si>
    <t>Tunbridge</t>
  </si>
  <si>
    <t>Brattleboro</t>
  </si>
  <si>
    <t>Franklin</t>
  </si>
  <si>
    <t>Hartford</t>
  </si>
  <si>
    <t>Lyndonville</t>
  </si>
  <si>
    <t>Rutland City</t>
  </si>
  <si>
    <t>Sunderland</t>
  </si>
  <si>
    <t>Vergennes</t>
  </si>
  <si>
    <r>
      <t>Scoring Criteria Questions -</t>
    </r>
    <r>
      <rPr>
        <b/>
        <sz val="12"/>
        <color theme="1"/>
        <rFont val="Arial"/>
        <family val="2"/>
      </rPr>
      <t xml:space="preserve"> </t>
    </r>
    <r>
      <rPr>
        <b/>
        <sz val="12"/>
        <color rgb="FFFF0000"/>
        <rFont val="Arial"/>
        <family val="2"/>
      </rPr>
      <t>Utilize application form to understand scoring criteria and weighting:</t>
    </r>
  </si>
  <si>
    <t xml:space="preserve">Between VT RTE 12 and Silver Lake State Park, construct a bituminous concrete (pavement), 8’ shared use path with a 4’ grass buffer along the east side of North Road. Widen North Road to accommodate 11’ travel lanes, a 4’ grass buffer, and an 8’ shared use path. </t>
  </si>
  <si>
    <t xml:space="preserve">Replace approximately 1,150 feet of existing 4ft concrete sidewalk network on Pleasant Street (between the White River Valley School and Sand Hill Road) and make ADA accessible. </t>
  </si>
  <si>
    <t xml:space="preserve">Construct a new 1260' long asphalt shared use path with granite curbing on Queen City Park Road between Austin Drive and Central Avenue. </t>
  </si>
  <si>
    <t xml:space="preserve">Construct 3,420 linear feet of sidewalk throughout the village along Main Street (Glenbrook to Buel Block) and South Street (Main Street to Jeffords Center). </t>
  </si>
  <si>
    <t>Construct an 8-foot wide shared use path along the east 
side of VT Route 15 with widened 4-foot shoulders on both sides of VT Route 15 to serve as the on-road bike lane.</t>
  </si>
  <si>
    <t xml:space="preserve">Design and construction of a 10' wide shared use path along TH #2 from the CVU RD/Pond RD/Mechanicsville RD/Richmond RD intersection west approximately 2,844 LF to Lomeadow Road. </t>
  </si>
  <si>
    <t>Add 565' of new curbed 5' concrete sidewalk along VT-30 and VT-133 and add crosswalks with RRFBs.</t>
  </si>
  <si>
    <t xml:space="preserve">Construct sidewalk from the end of the sidewalk on the east side of Bridge Street near Route 2 to the entrance of Volunteers Green at the corner of Bridge Street and Esplanade. </t>
  </si>
  <si>
    <t xml:space="preserve">Upgrade approximately 2,200 feet of sidewalk on School St with 5' ADA-compliant concrete beginning at the intersection with Main St. </t>
  </si>
  <si>
    <t>Construct a ten-foot-wide fully ADA accessible Sugarbush Access Road multi-use paved path is to provide a 1.1 mile non-motorized connection from Inferno Road to Eurich Pond Road.</t>
  </si>
  <si>
    <t>Marshall Avenue Shared-use path From new SB bridge to Leroy Road intersection.</t>
  </si>
  <si>
    <t>Construct safe and accessible facilities for bicycles and pedestrians on Route 7 from Post Road to Lincoln Ave</t>
  </si>
  <si>
    <t>Chester STP BP17(4) - upgrade of 2300 feet of asphalt sidewalk to concrete with granite curbing, install curb ramps, green strip and pedestrian scale lighting on Depot Street from the intersection of Bargefrede Road.</t>
  </si>
  <si>
    <t xml:space="preserve">Hartford STP EH10(18) - Route 5 sidewalk/bike lane project between Ballardvale Drive and Arboretum Lane </t>
  </si>
  <si>
    <t xml:space="preserve">New and replacement sidewalks, safety railings, crosswalks, and bridge guardrails to increase connectivity between the Village Park, Post Office, Library, Church's, Grocery stores, and Information Kiosk. </t>
  </si>
  <si>
    <t xml:space="preserve">Recreation Path along Dog River Road from Junction Road, where the Montpelier Recreation Path terminates, to the Montpelier Park and Ride and to the Dog River Recreation Area. </t>
  </si>
  <si>
    <t xml:space="preserve">Construct safe pedestrian and bicycle route between the Northfield Downtown Common and Dog River Park. </t>
  </si>
  <si>
    <t>Provide a comprehensive traffic safety plan that will evaluate traffic speed on both major local roads and Class 1 Town Highways (US 4/7); pedestrian connections and crossings; bicycle routes and lanes; intersection configurations and signalization; and overall pedestrian and traffic safety.</t>
  </si>
  <si>
    <t xml:space="preserve">Consider designs to improve pedestrian and bicycle safety along Route 2, along with enhancements that will add to a vibrant walkable, sense of place.  </t>
  </si>
  <si>
    <t xml:space="preserve">Evaluate existing sidewalks and potential sidewalk links to various destinations in the village like the Post Office, town library, general store and the Recreation Fields on Strafford Rd off VT110. </t>
  </si>
  <si>
    <t xml:space="preserve">Construct bike lanes on the north and south sides of Route 9 (Western Avenue) between Green Street and the Interstate 91 Exit 2 interchange. </t>
  </si>
  <si>
    <t xml:space="preserve">Construct two raised crosswalks across Birchcliff Parkway at Alder Lane and Linden Terrace.  </t>
  </si>
  <si>
    <t xml:space="preserve">Rehabilitate a failing concrete and asphalt surfaced sidewalk segment along Hartford Avenue in Wilder. </t>
  </si>
  <si>
    <t>Reconstruct approximately 180' of cracking, crumbling , and eroding sidewalk &amp; curbing along the east side of Elm Street.</t>
  </si>
  <si>
    <t>Enhance an existing mid-block crosswalk, on West Street in front of the Multimodal Transit Center, by adding new high visibility signage and rectangular rapid flashing beacons (RRFBs) to the curb extensions.</t>
  </si>
  <si>
    <t xml:space="preserve">Construction of a four foot paved shoulder on the south Sunderland Hill Road. This would be a 0. 7 mile extension to ascending side and an extension of the existing bicycle/pedestrian paved shoulder. </t>
  </si>
  <si>
    <t>Purchase and installation of signs for the Triangle Bike Loop.</t>
  </si>
  <si>
    <t>Sidewalk restoration from Square Rd north along Main St for approx. 700 ft  with 5 ft wide ADA compliance, to connect a previous Safe Routes to School project to the remaining designated village district.</t>
  </si>
  <si>
    <r>
      <rPr>
        <b/>
        <i/>
        <sz val="24"/>
        <color theme="5"/>
        <rFont val="Calibri"/>
        <family val="2"/>
        <scheme val="minor"/>
      </rPr>
      <t>Kaplan</t>
    </r>
    <r>
      <rPr>
        <b/>
        <i/>
        <sz val="24"/>
        <color theme="1"/>
        <rFont val="Calibri"/>
        <family val="2"/>
        <scheme val="minor"/>
      </rPr>
      <t xml:space="preserve"> </t>
    </r>
    <r>
      <rPr>
        <b/>
        <sz val="24"/>
        <color theme="1"/>
        <rFont val="Calibri"/>
        <family val="2"/>
        <scheme val="minor"/>
      </rPr>
      <t>2022 BP Federal Large Scale Applications Review 6-22</t>
    </r>
  </si>
  <si>
    <t xml:space="preserve">Project maps don't really show clearly the area involved in the study.  Project photos do illustrate some significant pedestrian deficiencies.  Looks like there will be some access management issues to address e.g. at the Post Office. </t>
  </si>
  <si>
    <t xml:space="preserve">Note that Dog River Rd. is actually under VTrans jurisdiction, so if funded, this study must include coordination with Agency staff, especially permitting, the District and OSB. </t>
  </si>
  <si>
    <t xml:space="preserve">Good part of ongoing efforts, including pop up and pilot projects. </t>
  </si>
  <si>
    <t xml:space="preserve">Probably not an appropriate application for this funding. I would recommend to the City to apply for the SS4A funding available directly from FHWA. </t>
  </si>
  <si>
    <t>Town has done some previous higher level planning and this fits into other work around developing a wastewater infrastructure system to support development</t>
  </si>
  <si>
    <t>Good compact village that could benefit from improved ped access and safety.  Rec fields are a little outside of the main village area.</t>
  </si>
  <si>
    <t>Currently zero curb exposure and asphalt between the travelled way and some portions of the the existing walk.  Will new curbs be installed?</t>
  </si>
  <si>
    <t xml:space="preserve">Portions of this walk, especially heading further north, are very close to the road.  Any opportunity to provide some buffer between traveled way and the sidewalk would be good. </t>
  </si>
  <si>
    <t>Typical section is a little confusing.  Seems to indicate they are counting the curb as part of the 5 foot sidewalk width.  They should not be.  Can sort this out in the design process.</t>
  </si>
  <si>
    <t xml:space="preserve">This area was part of a pedestrian safety action plan conducted with the City several years ago. </t>
  </si>
  <si>
    <t>state park is closed in the winter, so this facility would get very little year round use.</t>
  </si>
  <si>
    <t>I'm not crazy about their partial funding proposal to leave the retaining walls and keep the sidewalk at 4 feet in that section. I like the idea of moving the crosswalk that is near the school further south to connect to the existing sidewalk there.  Would love to see that short section get rebuilt as well to really make this a full project.</t>
  </si>
  <si>
    <t xml:space="preserve">Seems like a good missing link project in an area with connecting facilities on both ends. </t>
  </si>
  <si>
    <t xml:space="preserve">I like the overall concept of this project as it addresses both bike and pedestrian transportation. I would have liked to see them remove some of the onstreet parking as it seems superfluous given off street options.  But this is a good step. Big price tag may be an obstacle. </t>
  </si>
  <si>
    <t>A little hard to tell how this path and bike lanes tie into other bike/ped networks.</t>
  </si>
  <si>
    <t>Project does provide access to almost 300 housing units. Town is phasing construction of this path extension to their existing network that will tie into their village center which has multiple civic and commercial destinations.</t>
  </si>
  <si>
    <t xml:space="preserve">Project will really establish this area as a village, help give visual cues to drivers and be a good first step to other ped improvements.  They sought input from VTrans during the planning phase. </t>
  </si>
  <si>
    <t>Relatively small amount of sidewalk, but should be pretty impactful and right in the heart of the village center with multiple destinations and origins served.</t>
  </si>
  <si>
    <t>Town has been slowly picking away at creating a ped network with connection to the school. I like this project, but the application was kind of lacking.  No specific map that shows how the project connects to surrounding facilities and the answers to the questions were pretty brief.</t>
  </si>
  <si>
    <t xml:space="preserve">Project consists of rebuilding existing sidewalks, although I acknowledge that they appear to be narrow and in poor condition. </t>
  </si>
  <si>
    <t>Big overall project cost.  A little vague on the bike/ped connections and how this serves the town of Warren.</t>
  </si>
  <si>
    <t>This a really worthwhile project.  It is unfortunate that ROW issues with VTrans and the railroad have been so protracted.  It's a big ticket increase, however and I'm not sure how we can handle this.  Possibly give them a partial award, like $500K?</t>
  </si>
  <si>
    <t>The town has been diligent at pursuing this and a range of other projects to make this corridor work better for walking and bicycling.</t>
  </si>
  <si>
    <t>General Comments Kaplan</t>
  </si>
  <si>
    <t>Total Score Kaplan</t>
  </si>
  <si>
    <t>Total Cost</t>
  </si>
  <si>
    <t>Fed. Share</t>
  </si>
  <si>
    <t>Total Fed. Funds Requested</t>
  </si>
  <si>
    <t>Fills an important missing gap between Williston and S. Burlington path networks.</t>
  </si>
  <si>
    <t>Federal Funds Portion</t>
  </si>
  <si>
    <t>Total Fed. Funds</t>
  </si>
  <si>
    <t>Fed. Funds Requested</t>
  </si>
  <si>
    <t>Federal Funds Requests</t>
  </si>
  <si>
    <t>Add'l Funding</t>
  </si>
  <si>
    <t>New Large Scale</t>
  </si>
  <si>
    <t>State Funding</t>
  </si>
  <si>
    <t>Total State Funds Requested.</t>
  </si>
  <si>
    <t>Pochop Comments</t>
  </si>
  <si>
    <t>Pochop Scores</t>
  </si>
  <si>
    <t xml:space="preserve">New facility. No to reduced. Low design/mpm/ and inspection costs. Good safe connectivity in summer. </t>
  </si>
  <si>
    <t>New and existing facilities. Yes to reduced. Scoping report in progress. Primarily a replacement project but existing is in rough shape.</t>
  </si>
  <si>
    <t xml:space="preserve"> New facility but parallel .with existing, No to Red. Needs connection to central ave/Redrocks park. Hard to determine need.</t>
  </si>
  <si>
    <t>Combination of new and existing. No to reduced. Rail Trail Connection. Upgrades inferior facilities as well as provides connectivity.</t>
  </si>
  <si>
    <t>New facility. No to reduced. Another route available. Hard to determine need. With bike lane already why path? First link to connect more directly with village.</t>
  </si>
  <si>
    <t>New facility. Yes to Red. First and most important portion of larger facility. Begins to address safety concerns and accessibility for low income.</t>
  </si>
  <si>
    <t xml:space="preserve"> New facility. First and most important portion of larger facility. Addresses safety concerns and accessibility. Scoping done and almost accepted but this alternative selected earlier.</t>
  </si>
  <si>
    <t>New but an adequate sidewalk on other side of street which could be upgraded (if scope assumption is correct).</t>
  </si>
  <si>
    <t>New safe connection where path is now. Scoping Study Alternative accepted. Costs good but management concept weak.</t>
  </si>
  <si>
    <t>Upgrade existing. No to Red. Benefit for mobility of disabled/ issues.  MPM / design cost low. State Highway. No study completed so complete picture hard to ascertain.</t>
  </si>
  <si>
    <t>New Path. Yes to Red. scope. Inspection and ROW costs low. Good connection for workers and seniors. Costs well justified.</t>
  </si>
  <si>
    <t>New Path. Yes to Red. Scope. Cross VT Trail connect. Math wrong. Gets almost the whole connection made.</t>
  </si>
  <si>
    <t>Total Score</t>
  </si>
  <si>
    <t xml:space="preserve">No ROW cert yet but VTrans/Rail holdup. Derek indicated they may remove the RR ROW work and move forward but not in the application. </t>
  </si>
  <si>
    <t>ROW Cert in hand. Donation not counted for 2 properties? Could be local match? Makes connection to community center.</t>
  </si>
  <si>
    <t>Appears to be a good area for enhanced facilities. Includes residential and commercial areas.</t>
  </si>
  <si>
    <t xml:space="preserve"> Would be a good connection to rec facilities and employment, housing. </t>
  </si>
  <si>
    <t>Looks like a good area for new/upgraded facilities. Senior Center access to be provided as well as to the park.</t>
  </si>
  <si>
    <t>Not sure if this is proper use of BP scoping grant program. More of a "Master Plan" exercise than a scoping study.</t>
  </si>
  <si>
    <t>Looks like a good area for new/upgraded facilities. Senior Center access, health center access, bank, pharmacy, etc. in South Hero Village. Keeler Bay portion benefit not a strong but would better serve the residents to safely get to numerous establishments. Replaces existing facilities in part of South Hero.</t>
  </si>
  <si>
    <t>Some sidewalks exist but in poor shape. Connection to rec fields would be good.</t>
  </si>
  <si>
    <t>Kaplan Scores</t>
  </si>
  <si>
    <t>Bucossi Comment</t>
  </si>
  <si>
    <t>Bucossi Score</t>
  </si>
  <si>
    <t>Holland Comments</t>
  </si>
  <si>
    <t>Holland Scores</t>
  </si>
  <si>
    <t>Neary Comments</t>
  </si>
  <si>
    <t>Taylor Comments</t>
  </si>
  <si>
    <t>Taylor Scores</t>
  </si>
  <si>
    <t>Neary Scores</t>
  </si>
  <si>
    <t>This was identified in the recent scoping study as an important upgrade.</t>
  </si>
  <si>
    <t>Includes bump outs and new sidewalk approaches. Heavily traveled street and would add to safety.</t>
  </si>
  <si>
    <t>Fills in a section that needs upgrade. Franklin is incrementally upgrading such facilities.</t>
  </si>
  <si>
    <t>Good project though some of the concrete sidewalk may be ok.</t>
  </si>
  <si>
    <t>All looks good but included the granite curb in the width, If awarded will require 5' plus the curb width.</t>
  </si>
  <si>
    <t>Would be a good enhancement of this crossing. Included traffic info in request as well as reports of safety issues.</t>
  </si>
  <si>
    <t>Consider this one for full $138,000+/-? Good solution to the safety issues in the corridor.</t>
  </si>
  <si>
    <t>May be hard to maintain the sign network in the future when spread over all of these communities. Who will be positioning signs and making sure they are located safely?</t>
  </si>
  <si>
    <t>Good scoping study. I really like the reconfiguration of the VT-12/North Rd/Stage Rd intersection. That would be a priority. I do not like how much money is going into the travel lane of the road. Feels like the paving should be a District Class II Paving Grant and the shared-use path should be the BikePed Grant. Also wonder about ped and traffic volume?... Should the FPR add some funds for this?</t>
  </si>
  <si>
    <t xml:space="preserve">Great project. High need. High volume. Safe routes to school. Connects to larger network. BC Town with a lot of planning. Connects to village. Good project. </t>
  </si>
  <si>
    <t xml:space="preserve">Good scoping study. High need. New facility should get priority. Equity and transit connections. City did get an award last year…. </t>
  </si>
  <si>
    <t xml:space="preserve">Good project. Scoping study not included but good design. High need. Safe routes to school. Village center. Improve safety. HIGH COST. </t>
  </si>
  <si>
    <t>Good safety benefit. Scoping study. Could serve big residential area but requires two more phases and big funding commitment to make sense. With that land-use type (ie culdesac) will people walk over drive? Is this a transportation or recreation benefit? Good project. Poor photocopy job. Hard to read.</t>
  </si>
  <si>
    <t xml:space="preserve">Continue shared-use path connecting CVU to village. More phases and big funding commitment. Land-use type again is more auto-centric. Far away from village center. Good safety benefit. Good scoping study. Inexpensive for LF. </t>
  </si>
  <si>
    <t xml:space="preserve">Good scoping study. Will need additional phases along VT-30 and School Street. Worth it for the price. Small community with big impact. Safety improvement. </t>
  </si>
  <si>
    <t xml:space="preserve">Good project. Like the traffic calming and reconfiguration of roadway. Good value. Duplicate facility? High volume. Safety improvement. Good scoping study. </t>
  </si>
  <si>
    <t xml:space="preserve">Good project. Very poor application. </t>
  </si>
  <si>
    <t xml:space="preserve">Good project. Safe route to school. Connection to village. High volume. Accessibility for vulnerable users. </t>
  </si>
  <si>
    <t xml:space="preserve">Private public partnership with resort? Maybe break down into phases and fund one at a time. Recreation oriented. Resort oriented. </t>
  </si>
  <si>
    <t>Good scoping study. Land use is auto oriented. Will it have enough volume? Not the most exciting project. Okay application.</t>
  </si>
  <si>
    <t xml:space="preserve">Drainage should be covered by the Town. High cost of overrun. Scoping study should have been needed anytime working around railroad. Huge overall cost for project at $1.8 million. High need. </t>
  </si>
  <si>
    <t xml:space="preserve">Lots of project delays. High cost. Plan is out of date. Original grant award is half of new request. </t>
  </si>
  <si>
    <t>Good project. Scoping is always good.</t>
  </si>
  <si>
    <t xml:space="preserve">Good project. Scoping is always good. </t>
  </si>
  <si>
    <t xml:space="preserve">Could reduce scope to be more focused on intersections, bikeped, and safety. </t>
  </si>
  <si>
    <t xml:space="preserve">Great project. Low cost. High value. This is a tough area with a lot of bikeped and vehicular traffic. Would be nice to be protected on the other side of the parking stall. Will add to overall bike network. </t>
  </si>
  <si>
    <t xml:space="preserve">Good project. Scoping study. Safe Routes to School. Great safety countermeasure to reduce speeding on a cut-through road. High cost but high volume.  </t>
  </si>
  <si>
    <t xml:space="preserve">Good project. Safe Route to School. Good connectivity to village and school. Low cost and low volume. Good value. </t>
  </si>
  <si>
    <t xml:space="preserve">Okay project. Some of the existing concrete sidewalk seems decent. The asphalt is very poor. Low cost for LF. </t>
  </si>
  <si>
    <t xml:space="preserve">Good project. Missing $ in app form. Low cost and high value. Good ped traffic and destinations. </t>
  </si>
  <si>
    <t>Safety countermeasure. High volume. Low cost. Good ped traffic and multimodal.</t>
  </si>
  <si>
    <t>Decent project. Connects to existing network. Higher cost but good value for LF.</t>
  </si>
  <si>
    <t>Great project. Good scoping study. Connections between Towns. High safety need.</t>
  </si>
  <si>
    <t>SUP 1349' + mid-block crossing
AADT 500, heavy truck traffic</t>
  </si>
  <si>
    <r>
      <t xml:space="preserve">Rehabilitate Sidewalk, 4' to 5' + ADA warning surfaces. Cl1 TH, RRFB
</t>
    </r>
    <r>
      <rPr>
        <sz val="11"/>
        <color rgb="FFFF0000"/>
        <rFont val="Calibri"/>
        <family val="2"/>
        <scheme val="minor"/>
      </rPr>
      <t>Partial funding OK</t>
    </r>
    <r>
      <rPr>
        <sz val="11"/>
        <color theme="1"/>
        <rFont val="Calibri"/>
        <family val="2"/>
        <scheme val="minor"/>
      </rPr>
      <t xml:space="preserve"> - but would mean would not replace retaining walls and keep those sections to 4'. Revised budget not included for this option. -- This would not be preferred as option to fund them.</t>
    </r>
  </si>
  <si>
    <r>
      <t xml:space="preserve">SUP 1260', 
</t>
    </r>
    <r>
      <rPr>
        <sz val="11"/>
        <color rgb="FFFF0000"/>
        <rFont val="Calibri"/>
        <family val="2"/>
        <scheme val="minor"/>
      </rPr>
      <t>COI with this project as South Burlington resident was a member of Scoping Study Steering Committee</t>
    </r>
  </si>
  <si>
    <t>rehabilitate current sidewalk/gravel path, 6' ADA compliant, upgrade 2 mid-block crossings with curb extension, refuge islands and RRFB. Buffered bike lanes. Amenities - benches + bike racks. BOTH sides of street new. Phase 1 of Alt 3 from Accessibility Scoping Study</t>
  </si>
  <si>
    <t>Phase 1 of 3, scoping 2018, SUP, 925', 
8' SUP + 4' shoulders (widened) for bike lane
No current facility, shoulder ~2'</t>
  </si>
  <si>
    <r>
      <rPr>
        <sz val="11"/>
        <rFont val="Calibri"/>
        <family val="2"/>
        <scheme val="minor"/>
      </rPr>
      <t>10' SUP 2844' --</t>
    </r>
    <r>
      <rPr>
        <b/>
        <sz val="11"/>
        <rFont val="Calibri"/>
        <family val="2"/>
        <scheme val="minor"/>
      </rPr>
      <t xml:space="preserve"> </t>
    </r>
    <r>
      <rPr>
        <b/>
        <sz val="11"/>
        <color rgb="FFFF0000"/>
        <rFont val="Calibri"/>
        <family val="2"/>
        <scheme val="minor"/>
      </rPr>
      <t>Is it 10' or 8'?? 2016 Report Alt 1 is 8'. Assuming 8 based on info but this is NOT clear.</t>
    </r>
    <r>
      <rPr>
        <sz val="11"/>
        <color rgb="FFFF0000"/>
        <rFont val="Calibri"/>
        <family val="2"/>
        <scheme val="minor"/>
      </rPr>
      <t xml:space="preserve"> Nearby SUP in Town is 10' - perhaps reason for mixup?</t>
    </r>
    <r>
      <rPr>
        <sz val="11"/>
        <color theme="1"/>
        <rFont val="Calibri"/>
        <family val="2"/>
        <scheme val="minor"/>
      </rPr>
      <t xml:space="preserve">
Will accept less but not clear how would adjust project
Current road shoulder noted as hard to widen given constraints (natrual/topography)</t>
    </r>
  </si>
  <si>
    <r>
      <t xml:space="preserve">Sidewalk 565', 3 RRFBs, Phase 1 of 3 - this phase village focus, other phases connect to residential areas
</t>
    </r>
    <r>
      <rPr>
        <sz val="11"/>
        <color rgb="FFFF0000"/>
        <rFont val="Calibri"/>
        <family val="2"/>
        <scheme val="minor"/>
      </rPr>
      <t>Area map of village would help for context</t>
    </r>
  </si>
  <si>
    <t>Sidewalk, 1200', Proposing mid-block crossings too? Shown in provided report but not certain</t>
  </si>
  <si>
    <t>SUP 1670', 10' wide w 5' grass buffer + retaining wall/safety railing. 2021 grant for scoping, now asking for $ to construct</t>
  </si>
  <si>
    <r>
      <t xml:space="preserve">Rehabilitate 2200' of sidewalk from 3-4' current to 5' ADA compliant,
</t>
    </r>
    <r>
      <rPr>
        <sz val="11"/>
        <color rgb="FFFF0000"/>
        <rFont val="Calibri"/>
        <family val="2"/>
        <scheme val="minor"/>
      </rPr>
      <t>mentions "enhance 2 crosswalks mid-block with pavement markings and high-visibility signage" but just covers the basics</t>
    </r>
  </si>
  <si>
    <t xml:space="preserve">SUP Length 5,800' (1.1 mile), 10' wide, 
YES, could fund partial project - 3 segments
Sugarbush granting ROW for path and construction. </t>
  </si>
  <si>
    <r>
      <t xml:space="preserve">SUP, 1,800' length. Request for Phase 1 of large project due to wetland mitigation.
</t>
    </r>
    <r>
      <rPr>
        <sz val="11"/>
        <color rgb="FFFF0000"/>
        <rFont val="Calibri"/>
        <family val="2"/>
        <scheme val="minor"/>
      </rPr>
      <t>Do NOT see potential of partial funding as checked</t>
    </r>
    <r>
      <rPr>
        <sz val="11"/>
        <color theme="1"/>
        <rFont val="Calibri"/>
        <family val="2"/>
        <scheme val="minor"/>
      </rPr>
      <t xml:space="preserve">
</t>
    </r>
    <r>
      <rPr>
        <sz val="11"/>
        <color rgb="FFFF0000"/>
        <rFont val="Calibri"/>
        <family val="2"/>
        <scheme val="minor"/>
      </rPr>
      <t>Potential COI with this project as South Burlington resident.</t>
    </r>
  </si>
  <si>
    <t xml:space="preserve">Input from VTrans PM on grant as to responsiveness of grantee and progress on original 2017 award? Based on information provided, reasoning for project funding need seem reasonable. </t>
  </si>
  <si>
    <t xml:space="preserve">Town references 2 prior sidewalk sections installed on Rte5. Original grant date 2010. </t>
  </si>
  <si>
    <r>
      <t xml:space="preserve">"West Burke Village"; primary facility - Sidewalk; Designated place - Village Center; Cost $54k Consult+$6k PM= $60k; </t>
    </r>
    <r>
      <rPr>
        <sz val="11"/>
        <rFont val="Calibri"/>
        <family val="2"/>
        <scheme val="minor"/>
      </rPr>
      <t xml:space="preserve">Yes, contact with VTrans District D7 (Shauna Clifford) - no response; </t>
    </r>
    <r>
      <rPr>
        <sz val="11"/>
        <color rgb="FFFF0000"/>
        <rFont val="Calibri"/>
        <family val="2"/>
        <scheme val="minor"/>
      </rPr>
      <t xml:space="preserve">Dinged Score - Based on documentation presented - poor communication-conveyance of project to District. If this is the assumed extent of information conveyed; not sufficient. </t>
    </r>
  </si>
  <si>
    <t>primary facility - SUP; Cost $55 Consult+$5PM = $60k; Local match acknowledged; Emailed AOT District D6-Kevin Gadapee (no response)</t>
  </si>
  <si>
    <t>Primary facility - Other; Cost $40k Consult+$4k PM = $44k; Match acknowledged; AOT District-NA</t>
  </si>
  <si>
    <r>
      <t xml:space="preserve">Cost $70k Consult+$5k PM = $75 -- Justification Met? Y
AOT District - NA on CL1 but should anyway
</t>
    </r>
    <r>
      <rPr>
        <sz val="11"/>
        <color rgb="FFFF0000"/>
        <rFont val="Calibri"/>
        <family val="2"/>
        <scheme val="minor"/>
      </rPr>
      <t>Would like internal input on this one; where either Peter or Jon brought into the loop? Lower score as seemed too broad a reach</t>
    </r>
  </si>
  <si>
    <t>Cost $45k Consult+$5 PM = $50k; AOT District - yes support; Request for streetscape improvement scoping</t>
  </si>
  <si>
    <t>Cost $45k Consult+$4500 = $49,500; Primary facility = sidewalk; AOT District (Chris Bump) notified; piecemeal existing sidewalk facility</t>
  </si>
  <si>
    <r>
      <t>0.5mi Bike lane + crosswalks; 2020 Bike ADT 69, Dense area (residential/commercial) gateway to Downtown. High traffic along stretch between interstate and downtown</t>
    </r>
    <r>
      <rPr>
        <sz val="11"/>
        <color rgb="FFFF0000"/>
        <rFont val="Calibri"/>
        <family val="2"/>
        <scheme val="minor"/>
      </rPr>
      <t xml:space="preserve"> DING - project area map did not convey how this connects to (or will create if NA) an existing network.</t>
    </r>
    <r>
      <rPr>
        <sz val="11"/>
        <color theme="1"/>
        <rFont val="Calibri"/>
        <family val="2"/>
        <scheme val="minor"/>
      </rPr>
      <t xml:space="preserve">
Re RRFB - provided minimum info to confirm meets guidance</t>
    </r>
  </si>
  <si>
    <t>Neighborhood connects to Calahan Park w path, used by bike/peds as cut through to avoid Pine. Need identified in City plan as well as SRTS efforts. Directs peds to safe crossing locations; away from blind curve on side without facilities. Provided site data</t>
  </si>
  <si>
    <t xml:space="preserve">Scored based on reconstruction status of facility; supports Village Center and School access. </t>
  </si>
  <si>
    <r>
      <t xml:space="preserve">Links residential to commercial. High priority for PW due to condition and winter plowing. </t>
    </r>
    <r>
      <rPr>
        <sz val="11"/>
        <color rgb="FFFF0000"/>
        <rFont val="Calibri"/>
        <family val="2"/>
        <scheme val="minor"/>
      </rPr>
      <t>What is Community need?</t>
    </r>
    <r>
      <rPr>
        <sz val="11"/>
        <color theme="1"/>
        <rFont val="Calibri"/>
        <family val="2"/>
        <scheme val="minor"/>
      </rPr>
      <t xml:space="preserve"> Facility may not meet ADA requirements BUT not a strong case for Community Need in terms of high priority by community or conveying the connections this supports. Application narrative mainly provides PWD priority given maintenance concerns. </t>
    </r>
    <r>
      <rPr>
        <i/>
        <sz val="11"/>
        <color theme="1"/>
        <rFont val="Calibri"/>
        <family val="2"/>
        <scheme val="minor"/>
      </rPr>
      <t>Other rehab application facility in worse condition than this request.</t>
    </r>
  </si>
  <si>
    <t>Identified in planning efforts for Town; serves a connection to college. PWD have as priority too. Phase 2 of a phase previously funded.</t>
  </si>
  <si>
    <t>Continuing to make improvements in this area for safety. Prior effort to install bumpouts at this mid-block crossing. Connection to transit center. Provided minimum info to confirm meets guidance for RRFB (traffic/crash data)</t>
  </si>
  <si>
    <r>
      <t xml:space="preserve">Project identified by a community led group - Safety Committee. Narrative cites this roadway listed in a the RPC plan as priority for biking; Phase 1 segment has high use and community wants it extended. For safety - noted there are few N-S connections and this option is the most desirable (other 7a/50mph or limited access highway/7). </t>
    </r>
    <r>
      <rPr>
        <sz val="11"/>
        <color rgb="FFFF0000"/>
        <rFont val="Calibri"/>
        <family val="2"/>
        <scheme val="minor"/>
      </rPr>
      <t>Scored high bc it is a Phase 2 project of prior grant funded effort</t>
    </r>
  </si>
  <si>
    <t>Loop provides facility between Addison County's three largest municipalities, Middlebury, Bristol, and Vergennes. the Loop passes through Ferrisburgh, New Haven, Waltham, and Weybridge.</t>
  </si>
  <si>
    <t xml:space="preserve">Access to general store/ village to the lake area. This  would allow safe travels for families. Doesn’t appear to be part of a greater network. It was studied and there are some complexities listed without the specifics on how they would be addressed. </t>
  </si>
  <si>
    <t>Bethel has a better connection grants and has participated in demonstration projects</t>
  </si>
  <si>
    <t>this is the connection between south Burlington and the south end of Burlington separated by Shelburne road</t>
  </si>
  <si>
    <t>this project is along main st and south street, there is a paving project planned for CY25 CASTLETON 
STP PC25(1) - might be good to change the CY for the Class 1 - Brandon is the PM</t>
  </si>
  <si>
    <t>will connect City of Essex with Town Essex along VT15</t>
  </si>
  <si>
    <t>scoping study in 2016</t>
  </si>
  <si>
    <t>scoping study complete in 2020/21, sidewalks needed to reduce speed limited based on traffic committee, existing paving project for CY24</t>
  </si>
  <si>
    <t>sidewalk exist one side,</t>
  </si>
  <si>
    <t xml:space="preserve"> RUTLAND TOWN TAP TA20(10) scoping study</t>
  </si>
  <si>
    <t>walk audit conducted by RRPC</t>
  </si>
  <si>
    <t>scoping study Warren STP BP15(13)</t>
  </si>
  <si>
    <t>class 1 TH - this is on the VPSP2 list of regional projects. The proposal is for Alternating parking. s Brattleboro STP BP19(10)) Scoping Study was completed in 2021</t>
  </si>
  <si>
    <t>SRTS</t>
  </si>
  <si>
    <t>connects to school and other village destinations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</si>
</sst>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0" x14ac:knownFonts="1">
    <font>
      <sz val="11"/>
      <color theme="1"/>
      <name val="Calibri"/>
      <family val="2"/>
      <scheme val="minor"/>
    </font>
    <font>
      <b/>
      <sz val="11"/>
      <color theme="1"/>
      <name val="Calibri"/>
      <family val="2"/>
      <scheme val="minor"/>
    </font>
    <font>
      <sz val="9"/>
      <color theme="1"/>
      <name val="Arial"/>
      <family val="2"/>
    </font>
    <font>
      <sz val="8"/>
      <name val="Calibri"/>
      <family val="2"/>
      <scheme val="minor"/>
    </font>
    <font>
      <b/>
      <sz val="24"/>
      <color theme="1"/>
      <name val="Calibri"/>
      <family val="2"/>
      <scheme val="minor"/>
    </font>
    <font>
      <b/>
      <sz val="16"/>
      <color theme="1"/>
      <name val="Arial"/>
      <family val="2"/>
    </font>
    <font>
      <b/>
      <i/>
      <sz val="24"/>
      <color theme="1"/>
      <name val="Calibri"/>
      <family val="2"/>
      <scheme val="minor"/>
    </font>
    <font>
      <b/>
      <sz val="12"/>
      <color theme="1"/>
      <name val="Arial"/>
      <family val="2"/>
    </font>
    <font>
      <sz val="20"/>
      <color theme="1"/>
      <name val="Calibri"/>
      <family val="2"/>
      <scheme val="minor"/>
    </font>
    <font>
      <sz val="8"/>
      <color theme="1"/>
      <name val="Arial"/>
      <family val="2"/>
    </font>
    <font>
      <b/>
      <i/>
      <sz val="24"/>
      <color theme="5"/>
      <name val="Calibri"/>
      <family val="2"/>
      <scheme val="minor"/>
    </font>
    <font>
      <b/>
      <sz val="12"/>
      <color rgb="FFFF0000"/>
      <name val="Arial"/>
      <family val="2"/>
    </font>
    <font>
      <sz val="12"/>
      <color theme="1"/>
      <name val="Calibri"/>
      <family val="2"/>
      <scheme val="minor"/>
    </font>
    <font>
      <sz val="12"/>
      <color theme="1"/>
      <name val="Arial"/>
      <family val="2"/>
    </font>
    <font>
      <b/>
      <sz val="9"/>
      <color theme="1"/>
      <name val="Arial"/>
      <family val="2"/>
    </font>
    <font>
      <sz val="11"/>
      <color rgb="FFFF0000"/>
      <name val="Calibri"/>
      <family val="2"/>
      <scheme val="minor"/>
    </font>
    <font>
      <sz val="11"/>
      <name val="Calibri"/>
      <family val="2"/>
      <scheme val="minor"/>
    </font>
    <font>
      <b/>
      <sz val="11"/>
      <name val="Calibri"/>
      <family val="2"/>
      <scheme val="minor"/>
    </font>
    <font>
      <b/>
      <sz val="11"/>
      <color rgb="FFFF0000"/>
      <name val="Calibri"/>
      <family val="2"/>
      <scheme val="minor"/>
    </font>
    <font>
      <i/>
      <sz val="11"/>
      <color theme="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theme="8" tint="0.59996337778862885"/>
        <bgColor indexed="64"/>
      </patternFill>
    </fill>
    <fill>
      <patternFill patternType="solid">
        <fgColor rgb="FFFFFF00"/>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9"/>
      </right>
      <top style="thin">
        <color theme="9"/>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34">
    <xf numFmtId="0" fontId="0" fillId="0" borderId="0" xfId="0"/>
    <xf numFmtId="0" fontId="0" fillId="0" borderId="0" xfId="0" applyAlignment="1">
      <alignment horizontal="left" vertical="top" wrapText="1"/>
    </xf>
    <xf numFmtId="0" fontId="0" fillId="0" borderId="0" xfId="0" applyAlignment="1">
      <alignment wrapText="1"/>
    </xf>
    <xf numFmtId="0" fontId="1" fillId="2" borderId="0" xfId="0" applyFont="1" applyFill="1" applyAlignment="1">
      <alignment horizontal="center" vertical="center" wrapText="1"/>
    </xf>
    <xf numFmtId="0" fontId="0" fillId="3" borderId="0" xfId="0" applyFill="1" applyAlignment="1">
      <alignment horizontal="left" vertical="top" wrapText="1"/>
    </xf>
    <xf numFmtId="0" fontId="8" fillId="0" borderId="0" xfId="0" applyFont="1" applyAlignment="1">
      <alignment horizontal="center" vertical="top" wrapText="1"/>
    </xf>
    <xf numFmtId="0" fontId="0" fillId="4" borderId="0" xfId="0" applyFill="1" applyAlignment="1">
      <alignment horizontal="left" vertical="top" wrapText="1"/>
    </xf>
    <xf numFmtId="0" fontId="13" fillId="0" borderId="1" xfId="0" applyFont="1" applyBorder="1" applyAlignment="1">
      <alignment horizontal="center" vertical="center" wrapText="1"/>
    </xf>
    <xf numFmtId="0" fontId="5"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0" borderId="0" xfId="0" applyAlignment="1">
      <alignment horizontal="center" vertical="center" wrapText="1"/>
    </xf>
    <xf numFmtId="0" fontId="14" fillId="0" borderId="2" xfId="0" applyFont="1" applyBorder="1" applyAlignment="1">
      <alignment horizontal="center" vertical="center" wrapText="1"/>
    </xf>
    <xf numFmtId="164" fontId="13" fillId="0" borderId="1"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center" wrapText="1"/>
    </xf>
    <xf numFmtId="0" fontId="12" fillId="0" borderId="1" xfId="0" applyFont="1" applyBorder="1" applyAlignment="1">
      <alignment horizontal="left" vertical="top" wrapText="1"/>
    </xf>
    <xf numFmtId="0" fontId="13" fillId="0" borderId="1" xfId="0" applyFont="1" applyBorder="1" applyAlignment="1">
      <alignment horizontal="left" vertical="top" wrapText="1"/>
    </xf>
    <xf numFmtId="164" fontId="2" fillId="4" borderId="1" xfId="0" applyNumberFormat="1" applyFont="1" applyFill="1" applyBorder="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xf>
    <xf numFmtId="164" fontId="1" fillId="0" borderId="0" xfId="0" applyNumberFormat="1" applyFont="1" applyAlignment="1">
      <alignment horizontal="center" vertical="center" wrapText="1"/>
    </xf>
    <xf numFmtId="164" fontId="1" fillId="0" borderId="6" xfId="0" applyNumberFormat="1" applyFont="1" applyBorder="1" applyAlignment="1">
      <alignment horizontal="center" vertical="center" wrapText="1"/>
    </xf>
    <xf numFmtId="0" fontId="1" fillId="0" borderId="0" xfId="0" applyFont="1"/>
    <xf numFmtId="164" fontId="0" fillId="0" borderId="0" xfId="0" applyNumberFormat="1" applyAlignment="1">
      <alignment horizontal="center" vertical="center"/>
    </xf>
    <xf numFmtId="0" fontId="1" fillId="0" borderId="0" xfId="0" applyFont="1" applyAlignment="1">
      <alignment horizontal="left" vertical="top" wrapText="1"/>
    </xf>
    <xf numFmtId="164" fontId="1" fillId="0" borderId="0" xfId="0" applyNumberFormat="1" applyFont="1" applyAlignment="1">
      <alignment horizontal="left" vertical="top" wrapText="1"/>
    </xf>
    <xf numFmtId="0" fontId="13" fillId="4" borderId="8" xfId="0" applyFont="1" applyFill="1" applyBorder="1" applyAlignment="1">
      <alignment horizontal="left" vertical="top" wrapText="1"/>
    </xf>
    <xf numFmtId="0" fontId="0" fillId="5" borderId="0" xfId="0" applyFill="1" applyAlignment="1">
      <alignment horizontal="left" vertical="top" wrapText="1"/>
    </xf>
    <xf numFmtId="0" fontId="2" fillId="6" borderId="9"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cellXfs>
  <cellStyles count="1">
    <cellStyle name="Normal" xfId="0" builtinId="0"/>
  </cellStyles>
  <dxfs count="50">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numFmt numFmtId="0" formatCode="Genera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solid">
          <fgColor indexed="64"/>
          <bgColor theme="9" tint="0.59999389629810485"/>
        </patternFill>
      </fill>
      <alignment horizontal="left" vertical="top" textRotation="0" wrapText="1" indent="0" justifyLastLine="0" shrinkToFit="0" readingOrder="0"/>
    </dxf>
    <dxf>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92D050"/>
        </patternFill>
      </fill>
      <alignment horizontal="center" vertical="center"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solid">
          <fgColor indexed="64"/>
          <bgColor theme="9" tint="0.59999389629810485"/>
        </patternFill>
      </fill>
      <alignment horizontal="left" vertical="top" textRotation="0" wrapText="1" indent="0" justifyLastLine="0" shrinkToFit="0" readingOrder="0"/>
    </dxf>
    <dxf>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92D05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Arial"/>
        <family val="2"/>
        <scheme val="none"/>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solid">
          <fgColor indexed="64"/>
          <bgColor theme="9" tint="0.59999389629810485"/>
        </patternFill>
      </fill>
      <alignment horizontal="left" vertical="top" textRotation="0" wrapText="1" indent="0" justifyLastLine="0" shrinkToFit="0" readingOrder="0"/>
    </dxf>
    <dxf>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92D05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027A72-6FA5-47FB-8864-1C90771F92E4}" name="Table1" displayName="Table1" ref="A2:O16" totalsRowShown="0" headerRowDxfId="49" dataDxfId="48">
  <autoFilter ref="A2:O16" xr:uid="{CA952515-CC81-4D9B-A7F4-B72D1C6A1D2A}"/>
  <tableColumns count="15">
    <tableColumn id="2" xr3:uid="{CFBD6A1D-0A5C-4E6C-B3B7-B686A5403550}" name="Town/Applicant" dataDxfId="47"/>
    <tableColumn id="3" xr3:uid="{7E3722A4-BA45-4F05-8911-40613483F0A9}" name="Project Description" dataDxfId="46"/>
    <tableColumn id="4" xr3:uid="{C72C19DB-63BF-4A95-9D92-0674BC268060}" name="General Comments Kaplan" dataDxfId="45"/>
    <tableColumn id="5" xr3:uid="{723994E0-E8DC-497E-BEA1-947FCB3DD070}" name="Pochop Comments" dataDxfId="44"/>
    <tableColumn id="9" xr3:uid="{2EC79EF3-E95B-4647-9848-AB72859B97DA}" name="Bucossi Comment" dataDxfId="43"/>
    <tableColumn id="10" xr3:uid="{8D0FAE9E-733D-4F8C-9AB5-6F7301E93149}" name="Holland Comments" dataDxfId="42"/>
    <tableColumn id="8" xr3:uid="{4745EE40-1181-466D-98E4-93BF2CDDF1C3}" name="Neary Comments" dataDxfId="41"/>
    <tableColumn id="7" xr3:uid="{314EDF42-5154-4162-8D19-403D31637633}" name="Taylor Comments" dataDxfId="40"/>
    <tableColumn id="1" xr3:uid="{D014EF0B-F732-4704-A606-9A70030647F6}" name="Total Score Kaplan" dataDxfId="39"/>
    <tableColumn id="6" xr3:uid="{A75FC446-40E3-431D-B58B-65EABF3075A7}" name="Pochop Scores" dataDxfId="38"/>
    <tableColumn id="11" xr3:uid="{065C88F1-1B72-443B-A074-4631C1B155FB}" name="Bucossi Score" dataDxfId="37"/>
    <tableColumn id="12" xr3:uid="{797F819F-4531-4293-829E-8188E8108A93}" name="Holland Scores" dataDxfId="36"/>
    <tableColumn id="13" xr3:uid="{A89B5F93-1ED4-4A67-AD68-0D8B6576B1D8}" name="Neary Scores" dataDxfId="35"/>
    <tableColumn id="14" xr3:uid="{5C68ED01-AC6D-4502-89CC-A2C7C73FB594}" name="Taylor Scores" dataDxfId="34"/>
    <tableColumn id="15" xr3:uid="{EB7CBA7E-5C6F-4638-9E00-BC9F072CF119}" name="Total Score" dataDxfId="33">
      <calculatedColumnFormula>SUM(Table1[[#This Row],[Total Score Kaplan]:[Taylor Scores]])</calculatedColumnFormula>
    </tableColumn>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0BFD5D1-97BC-418F-8001-96EFEEDF5CCA}" name="Table16" displayName="Table16" ref="A1:Q13" totalsRowShown="0" headerRowDxfId="32" dataDxfId="31">
  <autoFilter ref="A1:Q13" xr:uid="{E02E3ECE-336B-4CEF-A310-2EFE625C1094}"/>
  <sortState xmlns:xlrd2="http://schemas.microsoft.com/office/spreadsheetml/2017/richdata2" ref="A2:C13">
    <sortCondition ref="A1:A13"/>
  </sortState>
  <tableColumns count="17">
    <tableColumn id="2" xr3:uid="{E47E2E5C-AF28-491B-8E91-1A7BA918ADAA}" name="Town/Applicant" dataDxfId="30"/>
    <tableColumn id="3" xr3:uid="{9140FFBA-BC1D-47C8-8C3A-4A7A55177C5F}" name="Project Description" dataDxfId="29"/>
    <tableColumn id="4" xr3:uid="{8A7016D9-7E36-4367-B14B-E4F2D88BAA98}" name="General Comments Kaplan" dataDxfId="28"/>
    <tableColumn id="7" xr3:uid="{AED0C23A-48B3-4972-B2EA-D1702E4BD693}" name="Pochop Comments" dataDxfId="27"/>
    <tableColumn id="10" xr3:uid="{79562F63-EA0C-408B-9866-BC3863AC7E63}" name="Bucossi Comment" dataDxfId="26"/>
    <tableColumn id="12" xr3:uid="{0C1CB04D-7F1E-459C-B3F6-11C14B0028A2}" name="Holland Comments" dataDxfId="25"/>
    <tableColumn id="14" xr3:uid="{A737F78C-E57C-489A-BD68-C8ED8B92A171}" name="Neary Comments" dataDxfId="24"/>
    <tableColumn id="15" xr3:uid="{3F6EF115-7ED6-4826-AE45-4B7A48C6787F}" name="Taylor Comments" dataDxfId="23"/>
    <tableColumn id="1" xr3:uid="{C91CA3FE-8947-44D8-BE97-E999AB58EDBB}" name="Kaplan Scores" dataDxfId="22"/>
    <tableColumn id="8" xr3:uid="{714FD33F-A35B-43ED-8D59-C6914C169186}" name="Pochop Scores" dataDxfId="21"/>
    <tableColumn id="11" xr3:uid="{9B8CCF09-D1DC-4E22-B9FB-A1A466855DD0}" name="Bucossi Score" dataDxfId="20"/>
    <tableColumn id="13" xr3:uid="{34F3E563-4AE7-470C-A301-5F149164E74A}" name="Holland Scores" dataDxfId="19"/>
    <tableColumn id="18" xr3:uid="{DD8974B9-C560-4A88-9263-E7145D5B2375}" name="Neary Scores" dataDxfId="18"/>
    <tableColumn id="16" xr3:uid="{1F261373-C57B-4563-B3C7-62E414273974}" name="Taylor Scores" dataDxfId="17"/>
    <tableColumn id="9" xr3:uid="{A2A64D99-0657-4D56-82BD-5F24623A8DEB}" name="Total Score" dataDxfId="16">
      <calculatedColumnFormula>SUM(Table16[[#This Row],[Kaplan Scores]:[Taylor Scores]])</calculatedColumnFormula>
    </tableColumn>
    <tableColumn id="5" xr3:uid="{A4972332-1CD2-466D-A885-4049A6566501}" name="Total Cost" dataDxfId="15"/>
    <tableColumn id="6" xr3:uid="{7E001B44-DA5C-4E4A-94FA-30BB73934BDC}" name="Federal Funds Portion" dataDxfId="14">
      <calculatedColumnFormula>0.8*Table16[[#This Row],[Total Cost]]</calculatedColumnFormula>
    </tableColumn>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6EF24E-EDCA-4A7A-8305-36133B165EDC}" name="Table13" displayName="Table13" ref="A1:Q12" totalsRowShown="0" headerRowDxfId="13" dataDxfId="12">
  <autoFilter ref="A1:Q12" xr:uid="{CA952515-CC81-4D9B-A7F4-B72D1C6A1D2A}"/>
  <sortState xmlns:xlrd2="http://schemas.microsoft.com/office/spreadsheetml/2017/richdata2" ref="A2:H12">
    <sortCondition ref="A12"/>
  </sortState>
  <tableColumns count="17">
    <tableColumn id="2" xr3:uid="{9DBD6204-2664-401C-9738-23B59A653A43}" name="Town/Applicant" dataDxfId="11"/>
    <tableColumn id="3" xr3:uid="{4E635E4F-F3A6-4F78-80C7-59207E30D3A5}" name="Project Description" dataDxfId="10"/>
    <tableColumn id="4" xr3:uid="{532F9C45-854F-46A4-BF12-991BFB2772AC}" name="General Comments Kaplan" dataDxfId="9"/>
    <tableColumn id="10" xr3:uid="{16342F15-CAC9-411A-9541-767B5F5A2015}" name="Pochop Comments" dataDxfId="8"/>
    <tableColumn id="11" xr3:uid="{8214CF3A-9190-4467-B5E0-D2CEF3D9444D}" name="Bucossi Comment" dataDxfId="7"/>
    <tableColumn id="12" xr3:uid="{240EBBC2-9163-46C7-80E9-04B75E443216}" name="Holland Comments" dataDxfId="6"/>
    <tableColumn id="8" xr3:uid="{3C723176-B14A-4BED-B819-A2E601347CF7}" name="Neary Comments" dataDxfId="5"/>
    <tableColumn id="9" xr3:uid="{5773CF64-4124-412E-9A9D-B2B44E2B7650}" name="Taylor Comments" dataDxfId="4"/>
    <tableColumn id="1" xr3:uid="{DBE52BE6-2E92-4B9B-A71B-BD5ED4A9C512}" name="Total Score Kaplan" dataDxfId="3"/>
    <tableColumn id="15" xr3:uid="{7C7BD450-7107-492F-A90B-1D50F172DFD1}" name="Pochop Scores"/>
    <tableColumn id="17" xr3:uid="{C0F71ACF-0FAA-4C1C-AB41-BC4D12DF2828}" name="Bucossi Score"/>
    <tableColumn id="16" xr3:uid="{EA51E5A1-F058-4F74-940A-A92F5C123B30}" name="Holland Scores"/>
    <tableColumn id="14" xr3:uid="{A07FD0D3-EB27-4B78-AB00-C72290FA70CA}" name="Neary Scores"/>
    <tableColumn id="13" xr3:uid="{2F908234-C9EC-442B-AA1C-0252083C29B3}" name="Taylor Scores"/>
    <tableColumn id="18" xr3:uid="{57CB49C3-65C6-44B6-B76C-033FE76AA938}" name="Total Score" dataDxfId="2">
      <calculatedColumnFormula>SUM(Table13[[#This Row],[Total Score Kaplan]:[Taylor Scores]])</calculatedColumnFormula>
    </tableColumn>
    <tableColumn id="5" xr3:uid="{6451D442-3E62-4DBE-9B45-8ADAFBDD82DE}" name="Total Cost" dataDxfId="1"/>
    <tableColumn id="6" xr3:uid="{0AB0DB6C-4B41-4CE9-9FC7-EA68D5EDDECE}" name="State Funding" dataDxfId="0">
      <calculatedColumnFormula>0.5*Table13[[#This Row],[Total Cost]]</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F4067-7F61-4506-826D-993D5EB32F9C}">
  <sheetPr>
    <pageSetUpPr fitToPage="1"/>
  </sheetPr>
  <dimension ref="A1:Q16"/>
  <sheetViews>
    <sheetView topLeftCell="A2" zoomScale="120" zoomScaleNormal="120" workbookViewId="0">
      <pane xSplit="2" ySplit="1" topLeftCell="C10" activePane="bottomRight" state="frozen"/>
      <selection activeCell="A2" sqref="A2"/>
      <selection pane="topRight" activeCell="C2" sqref="C2"/>
      <selection pane="bottomLeft" activeCell="A4" sqref="A4"/>
      <selection pane="bottomRight" activeCell="I18" sqref="I18"/>
    </sheetView>
  </sheetViews>
  <sheetFormatPr defaultColWidth="9.109375" defaultRowHeight="14.4" x14ac:dyDescent="0.3"/>
  <cols>
    <col min="1" max="1" width="23" style="2" customWidth="1"/>
    <col min="2" max="2" width="54.44140625" style="2" customWidth="1"/>
    <col min="3" max="3" width="34.109375" style="2" customWidth="1"/>
    <col min="4" max="4" width="24.5546875" style="2" customWidth="1"/>
    <col min="5" max="6" width="22.6640625" style="2" customWidth="1"/>
    <col min="7" max="7" width="23.109375" customWidth="1"/>
    <col min="8" max="9" width="22.6640625" style="2" customWidth="1"/>
    <col min="10" max="10" width="13.6640625" style="2" customWidth="1"/>
    <col min="11" max="16" width="13.6640625" customWidth="1"/>
    <col min="17" max="18" width="21.44140625" style="2" customWidth="1"/>
    <col min="19" max="19" width="23.88671875" style="2" customWidth="1"/>
    <col min="20" max="16384" width="9.109375" style="2"/>
  </cols>
  <sheetData>
    <row r="1" spans="1:17" ht="58.5" customHeight="1" thickBot="1" x14ac:dyDescent="0.35">
      <c r="A1" s="31" t="s">
        <v>59</v>
      </c>
      <c r="B1" s="32"/>
      <c r="C1" s="33"/>
      <c r="D1" s="9"/>
      <c r="E1" s="9"/>
      <c r="F1" s="9"/>
      <c r="G1" s="9"/>
      <c r="H1" s="9"/>
      <c r="I1" s="9"/>
      <c r="J1" s="9"/>
      <c r="K1" s="9"/>
      <c r="L1" s="9"/>
      <c r="M1" s="9"/>
      <c r="N1" s="9"/>
      <c r="O1" s="9"/>
      <c r="P1" s="9"/>
      <c r="Q1" s="8" t="s">
        <v>30</v>
      </c>
    </row>
    <row r="2" spans="1:17" ht="27" customHeight="1" thickBot="1" x14ac:dyDescent="0.35">
      <c r="A2" s="3" t="s">
        <v>2</v>
      </c>
      <c r="B2" s="3" t="s">
        <v>3</v>
      </c>
      <c r="C2" s="3" t="s">
        <v>83</v>
      </c>
      <c r="D2" s="3" t="s">
        <v>97</v>
      </c>
      <c r="E2" s="3" t="s">
        <v>121</v>
      </c>
      <c r="F2" s="3" t="s">
        <v>123</v>
      </c>
      <c r="G2" s="3" t="s">
        <v>125</v>
      </c>
      <c r="H2" s="3" t="s">
        <v>126</v>
      </c>
      <c r="I2" s="3" t="s">
        <v>84</v>
      </c>
      <c r="J2" s="3" t="s">
        <v>98</v>
      </c>
      <c r="K2" s="3" t="s">
        <v>122</v>
      </c>
      <c r="L2" s="3" t="s">
        <v>124</v>
      </c>
      <c r="M2" s="3" t="s">
        <v>128</v>
      </c>
      <c r="N2" s="3" t="s">
        <v>127</v>
      </c>
      <c r="O2" s="3" t="s">
        <v>111</v>
      </c>
      <c r="P2" s="3" t="s">
        <v>85</v>
      </c>
      <c r="Q2" s="11" t="s">
        <v>86</v>
      </c>
    </row>
    <row r="3" spans="1:17" ht="80.25" customHeight="1" thickBot="1" x14ac:dyDescent="0.35">
      <c r="A3" s="14" t="s">
        <v>10</v>
      </c>
      <c r="B3" s="15" t="s">
        <v>31</v>
      </c>
      <c r="C3" s="15" t="s">
        <v>70</v>
      </c>
      <c r="D3" s="1" t="s">
        <v>99</v>
      </c>
      <c r="E3" s="1" t="s">
        <v>190</v>
      </c>
      <c r="F3" s="1" t="s">
        <v>162</v>
      </c>
      <c r="G3" s="1" t="s">
        <v>137</v>
      </c>
      <c r="H3" s="15"/>
      <c r="I3" s="16">
        <v>70</v>
      </c>
      <c r="J3" s="16">
        <v>72</v>
      </c>
      <c r="K3" s="7">
        <v>68</v>
      </c>
      <c r="L3" s="30">
        <v>84</v>
      </c>
      <c r="M3" s="7">
        <v>67</v>
      </c>
      <c r="N3" s="7"/>
      <c r="O3" s="7">
        <f>SUM(Table1[[#This Row],[Total Score Kaplan]:[Taylor Scores]])</f>
        <v>361</v>
      </c>
      <c r="P3" s="12">
        <v>970000</v>
      </c>
      <c r="Q3" s="12">
        <f>0.8*P3</f>
        <v>776000</v>
      </c>
    </row>
    <row r="4" spans="1:17" ht="102.75" customHeight="1" thickBot="1" x14ac:dyDescent="0.35">
      <c r="A4" s="14" t="s">
        <v>11</v>
      </c>
      <c r="B4" s="15" t="s">
        <v>32</v>
      </c>
      <c r="C4" s="15" t="s">
        <v>71</v>
      </c>
      <c r="D4" s="1" t="s">
        <v>100</v>
      </c>
      <c r="E4" s="1" t="s">
        <v>191</v>
      </c>
      <c r="F4" s="1" t="s">
        <v>163</v>
      </c>
      <c r="G4" s="1" t="s">
        <v>138</v>
      </c>
      <c r="H4" s="15"/>
      <c r="I4" s="16">
        <v>78</v>
      </c>
      <c r="J4" s="16">
        <v>79</v>
      </c>
      <c r="K4" s="7">
        <v>79</v>
      </c>
      <c r="L4" s="30">
        <v>88</v>
      </c>
      <c r="M4" s="7">
        <v>85</v>
      </c>
      <c r="N4" s="7"/>
      <c r="O4" s="7">
        <f>SUM(Table1[[#This Row],[Total Score Kaplan]:[Taylor Scores]])</f>
        <v>409</v>
      </c>
      <c r="P4" s="12">
        <v>530000</v>
      </c>
      <c r="Q4" s="12">
        <f t="shared" ref="Q4:Q14" si="0">0.8*P4</f>
        <v>424000</v>
      </c>
    </row>
    <row r="5" spans="1:17" ht="87" thickBot="1" x14ac:dyDescent="0.35">
      <c r="A5" s="14" t="s">
        <v>5</v>
      </c>
      <c r="B5" s="15" t="s">
        <v>33</v>
      </c>
      <c r="C5" s="15" t="s">
        <v>72</v>
      </c>
      <c r="D5" s="1" t="s">
        <v>101</v>
      </c>
      <c r="E5" s="1" t="s">
        <v>192</v>
      </c>
      <c r="F5" s="29" t="s">
        <v>164</v>
      </c>
      <c r="G5" s="1" t="s">
        <v>139</v>
      </c>
      <c r="H5" s="15"/>
      <c r="I5" s="16">
        <v>80</v>
      </c>
      <c r="J5" s="16">
        <v>77</v>
      </c>
      <c r="K5" s="7">
        <v>83</v>
      </c>
      <c r="L5" s="30">
        <v>88</v>
      </c>
      <c r="M5" s="7">
        <v>85</v>
      </c>
      <c r="N5" s="7"/>
      <c r="O5" s="7">
        <f>SUM(Table1[[#This Row],[Total Score Kaplan]:[Taylor Scores]])</f>
        <v>413</v>
      </c>
      <c r="P5" s="12">
        <v>1035000</v>
      </c>
      <c r="Q5" s="12">
        <f t="shared" si="0"/>
        <v>828000</v>
      </c>
    </row>
    <row r="6" spans="1:17" ht="173.4" thickBot="1" x14ac:dyDescent="0.35">
      <c r="A6" s="14" t="s">
        <v>12</v>
      </c>
      <c r="B6" s="15" t="s">
        <v>34</v>
      </c>
      <c r="C6" s="15" t="s">
        <v>73</v>
      </c>
      <c r="D6" s="1" t="s">
        <v>102</v>
      </c>
      <c r="E6" s="1" t="s">
        <v>193</v>
      </c>
      <c r="F6" s="1" t="s">
        <v>165</v>
      </c>
      <c r="G6" s="1" t="s">
        <v>140</v>
      </c>
      <c r="H6" s="15"/>
      <c r="I6" s="16">
        <v>75</v>
      </c>
      <c r="J6" s="16">
        <v>82</v>
      </c>
      <c r="K6" s="7">
        <v>76</v>
      </c>
      <c r="L6" s="30">
        <v>90</v>
      </c>
      <c r="M6" s="7">
        <v>83</v>
      </c>
      <c r="N6" s="7"/>
      <c r="O6" s="7">
        <f>SUM(Table1[[#This Row],[Total Score Kaplan]:[Taylor Scores]])</f>
        <v>406</v>
      </c>
      <c r="P6" s="12">
        <v>1715000</v>
      </c>
      <c r="Q6" s="12">
        <f t="shared" si="0"/>
        <v>1372000</v>
      </c>
    </row>
    <row r="7" spans="1:17" ht="60.75" customHeight="1" thickBot="1" x14ac:dyDescent="0.35">
      <c r="A7" s="14" t="s">
        <v>6</v>
      </c>
      <c r="B7" s="15" t="s">
        <v>35</v>
      </c>
      <c r="C7" s="15" t="s">
        <v>74</v>
      </c>
      <c r="D7" s="1" t="s">
        <v>103</v>
      </c>
      <c r="E7" s="1" t="s">
        <v>194</v>
      </c>
      <c r="F7" s="1" t="s">
        <v>166</v>
      </c>
      <c r="G7" s="1" t="s">
        <v>141</v>
      </c>
      <c r="H7" s="15"/>
      <c r="I7" s="16">
        <v>63</v>
      </c>
      <c r="J7" s="16">
        <v>67</v>
      </c>
      <c r="K7" s="7">
        <v>65</v>
      </c>
      <c r="L7" s="30">
        <v>85</v>
      </c>
      <c r="M7" s="7">
        <v>79</v>
      </c>
      <c r="N7" s="7"/>
      <c r="O7" s="7">
        <f>SUM(Table1[[#This Row],[Total Score Kaplan]:[Taylor Scores]])</f>
        <v>359</v>
      </c>
      <c r="P7" s="12">
        <v>816499</v>
      </c>
      <c r="Q7" s="12">
        <f t="shared" si="0"/>
        <v>653199.20000000007</v>
      </c>
    </row>
    <row r="8" spans="1:17" ht="202.2" thickBot="1" x14ac:dyDescent="0.35">
      <c r="A8" s="14" t="s">
        <v>13</v>
      </c>
      <c r="B8" s="15" t="s">
        <v>36</v>
      </c>
      <c r="C8" s="15" t="s">
        <v>75</v>
      </c>
      <c r="D8" s="1" t="s">
        <v>104</v>
      </c>
      <c r="E8" s="1" t="s">
        <v>195</v>
      </c>
      <c r="F8" s="1" t="s">
        <v>167</v>
      </c>
      <c r="G8" s="1" t="s">
        <v>142</v>
      </c>
      <c r="H8" s="15"/>
      <c r="I8" s="16">
        <v>70</v>
      </c>
      <c r="J8" s="16">
        <v>70</v>
      </c>
      <c r="K8" s="7">
        <v>81</v>
      </c>
      <c r="L8" s="30">
        <v>89</v>
      </c>
      <c r="M8" s="7">
        <v>78</v>
      </c>
      <c r="N8" s="7"/>
      <c r="O8" s="7">
        <f>SUM(Table1[[#This Row],[Total Score Kaplan]:[Taylor Scores]])</f>
        <v>388</v>
      </c>
      <c r="P8" s="12">
        <v>1058000</v>
      </c>
      <c r="Q8" s="12">
        <f t="shared" si="0"/>
        <v>846400</v>
      </c>
    </row>
    <row r="9" spans="1:17" ht="105.6" thickBot="1" x14ac:dyDescent="0.35">
      <c r="A9" s="14" t="s">
        <v>14</v>
      </c>
      <c r="B9" s="17" t="s">
        <v>37</v>
      </c>
      <c r="C9" s="18" t="s">
        <v>76</v>
      </c>
      <c r="D9" s="1" t="s">
        <v>105</v>
      </c>
      <c r="E9" s="1" t="s">
        <v>196</v>
      </c>
      <c r="F9" s="1" t="s">
        <v>168</v>
      </c>
      <c r="G9" s="1" t="s">
        <v>143</v>
      </c>
      <c r="H9" s="18"/>
      <c r="I9" s="7">
        <v>73</v>
      </c>
      <c r="J9" s="7">
        <v>75</v>
      </c>
      <c r="K9" s="7">
        <v>77</v>
      </c>
      <c r="L9" s="30">
        <v>91</v>
      </c>
      <c r="M9" s="7">
        <v>82</v>
      </c>
      <c r="N9" s="7"/>
      <c r="O9" s="7">
        <f>SUM(Table1[[#This Row],[Total Score Kaplan]:[Taylor Scores]])</f>
        <v>398</v>
      </c>
      <c r="P9" s="12">
        <v>500000</v>
      </c>
      <c r="Q9" s="12">
        <f t="shared" si="0"/>
        <v>400000</v>
      </c>
    </row>
    <row r="10" spans="1:17" ht="69.75" customHeight="1" thickBot="1" x14ac:dyDescent="0.35">
      <c r="A10" s="14" t="s">
        <v>7</v>
      </c>
      <c r="B10" s="17" t="s">
        <v>38</v>
      </c>
      <c r="C10" s="18" t="s">
        <v>77</v>
      </c>
      <c r="D10" s="1" t="s">
        <v>106</v>
      </c>
      <c r="E10" s="1" t="s">
        <v>197</v>
      </c>
      <c r="F10" s="1" t="s">
        <v>169</v>
      </c>
      <c r="G10" s="1" t="s">
        <v>144</v>
      </c>
      <c r="H10" s="18"/>
      <c r="I10" s="7">
        <v>82</v>
      </c>
      <c r="J10" s="7">
        <v>54</v>
      </c>
      <c r="K10" s="7">
        <v>77</v>
      </c>
      <c r="L10" s="30">
        <v>70</v>
      </c>
      <c r="M10" s="7">
        <v>85</v>
      </c>
      <c r="N10" s="7"/>
      <c r="O10" s="7">
        <f>SUM(Table1[[#This Row],[Total Score Kaplan]:[Taylor Scores]])</f>
        <v>368</v>
      </c>
      <c r="P10" s="12">
        <v>576509</v>
      </c>
      <c r="Q10" s="12">
        <f t="shared" si="0"/>
        <v>461207.2</v>
      </c>
    </row>
    <row r="11" spans="1:17" ht="45.75" customHeight="1" thickBot="1" x14ac:dyDescent="0.35">
      <c r="A11" s="14" t="s">
        <v>15</v>
      </c>
      <c r="B11" s="17" t="s">
        <v>42</v>
      </c>
      <c r="C11" s="18" t="s">
        <v>78</v>
      </c>
      <c r="D11" s="1" t="s">
        <v>107</v>
      </c>
      <c r="E11" s="1" t="s">
        <v>198</v>
      </c>
      <c r="F11" s="1" t="s">
        <v>170</v>
      </c>
      <c r="G11" s="1" t="s">
        <v>145</v>
      </c>
      <c r="H11" s="18"/>
      <c r="I11" s="7">
        <v>64</v>
      </c>
      <c r="J11" s="7">
        <v>69</v>
      </c>
      <c r="K11" s="7">
        <v>71</v>
      </c>
      <c r="L11" s="30">
        <v>66</v>
      </c>
      <c r="M11" s="7">
        <v>45</v>
      </c>
      <c r="N11" s="7"/>
      <c r="O11" s="7">
        <f>SUM(Table1[[#This Row],[Total Score Kaplan]:[Taylor Scores]])</f>
        <v>315</v>
      </c>
      <c r="P11" s="12">
        <v>750000</v>
      </c>
      <c r="Q11" s="12">
        <f t="shared" si="0"/>
        <v>600000</v>
      </c>
    </row>
    <row r="12" spans="1:17" ht="55.5" customHeight="1" thickBot="1" x14ac:dyDescent="0.35">
      <c r="A12" s="14" t="s">
        <v>16</v>
      </c>
      <c r="B12" s="17" t="s">
        <v>39</v>
      </c>
      <c r="C12" s="18" t="s">
        <v>79</v>
      </c>
      <c r="D12" s="1" t="s">
        <v>108</v>
      </c>
      <c r="E12" s="1" t="s">
        <v>199</v>
      </c>
      <c r="F12" s="1" t="s">
        <v>171</v>
      </c>
      <c r="G12" s="1" t="s">
        <v>146</v>
      </c>
      <c r="H12" s="18"/>
      <c r="I12" s="7">
        <v>76</v>
      </c>
      <c r="J12" s="7">
        <v>71</v>
      </c>
      <c r="K12" s="7">
        <v>86</v>
      </c>
      <c r="L12" s="30">
        <v>95</v>
      </c>
      <c r="M12" s="7">
        <v>84</v>
      </c>
      <c r="N12" s="7"/>
      <c r="O12" s="7">
        <f>SUM(Table1[[#This Row],[Total Score Kaplan]:[Taylor Scores]])</f>
        <v>412</v>
      </c>
      <c r="P12" s="12">
        <v>542828</v>
      </c>
      <c r="Q12" s="12">
        <f t="shared" si="0"/>
        <v>434262.4</v>
      </c>
    </row>
    <row r="13" spans="1:17" ht="62.25" customHeight="1" thickBot="1" x14ac:dyDescent="0.35">
      <c r="A13" s="14" t="s">
        <v>17</v>
      </c>
      <c r="B13" s="17" t="s">
        <v>40</v>
      </c>
      <c r="C13" s="18" t="s">
        <v>80</v>
      </c>
      <c r="D13" s="1" t="s">
        <v>109</v>
      </c>
      <c r="E13" s="1" t="s">
        <v>200</v>
      </c>
      <c r="F13" s="1" t="s">
        <v>172</v>
      </c>
      <c r="G13" s="1" t="s">
        <v>147</v>
      </c>
      <c r="H13" s="18"/>
      <c r="I13" s="7">
        <v>76</v>
      </c>
      <c r="J13" s="7">
        <v>76</v>
      </c>
      <c r="K13" s="7">
        <v>83</v>
      </c>
      <c r="L13" s="30">
        <v>93</v>
      </c>
      <c r="M13" s="7">
        <v>64</v>
      </c>
      <c r="N13" s="7"/>
      <c r="O13" s="7">
        <f>SUM(Table1[[#This Row],[Total Score Kaplan]:[Taylor Scores]])</f>
        <v>392</v>
      </c>
      <c r="P13" s="12">
        <v>1794442</v>
      </c>
      <c r="Q13" s="12">
        <f t="shared" si="0"/>
        <v>1435553.6</v>
      </c>
    </row>
    <row r="14" spans="1:17" ht="32.1" customHeight="1" x14ac:dyDescent="0.3">
      <c r="A14" s="14" t="s">
        <v>9</v>
      </c>
      <c r="B14" s="17" t="s">
        <v>41</v>
      </c>
      <c r="C14" s="18" t="s">
        <v>88</v>
      </c>
      <c r="D14" s="1" t="s">
        <v>110</v>
      </c>
      <c r="E14" s="1" t="s">
        <v>1</v>
      </c>
      <c r="F14" s="29" t="s">
        <v>173</v>
      </c>
      <c r="G14" s="1" t="s">
        <v>148</v>
      </c>
      <c r="H14" s="18"/>
      <c r="I14" s="7">
        <v>71</v>
      </c>
      <c r="J14" s="7">
        <v>69</v>
      </c>
      <c r="K14" s="7">
        <v>79</v>
      </c>
      <c r="L14" s="30">
        <v>84</v>
      </c>
      <c r="M14" s="7">
        <v>72</v>
      </c>
      <c r="N14" s="7"/>
      <c r="O14" s="7">
        <f>SUM(Table1[[#This Row],[Total Score Kaplan]:[Taylor Scores]])</f>
        <v>375</v>
      </c>
      <c r="P14" s="12">
        <v>1169730</v>
      </c>
      <c r="Q14" s="12">
        <f t="shared" si="0"/>
        <v>935784</v>
      </c>
    </row>
    <row r="15" spans="1:17" ht="32.1" customHeight="1" x14ac:dyDescent="0.3">
      <c r="A15" s="4" t="s">
        <v>1</v>
      </c>
      <c r="B15" s="1" t="s">
        <v>1</v>
      </c>
      <c r="C15" s="1" t="s">
        <v>1</v>
      </c>
      <c r="D15" s="1"/>
      <c r="E15" s="1"/>
      <c r="F15" s="1"/>
      <c r="G15" s="1"/>
      <c r="H15" s="1"/>
      <c r="I15" s="1"/>
      <c r="J15" s="1"/>
      <c r="K15" s="18"/>
      <c r="L15" s="18"/>
      <c r="M15" s="18"/>
      <c r="N15" s="18"/>
      <c r="O15" s="18">
        <f>SUM(Table1[[#This Row],[Total Score Kaplan]:[Taylor Scores]])</f>
        <v>0</v>
      </c>
      <c r="P15" s="1"/>
      <c r="Q15" s="13"/>
    </row>
    <row r="16" spans="1:17" ht="27" customHeight="1" x14ac:dyDescent="0.3">
      <c r="A16" s="6" t="s">
        <v>1</v>
      </c>
      <c r="B16" s="5"/>
      <c r="C16" s="6"/>
      <c r="D16" s="6"/>
      <c r="E16" s="6"/>
      <c r="F16" s="6"/>
      <c r="G16" s="6"/>
      <c r="H16" s="6"/>
      <c r="I16" s="6"/>
      <c r="J16" s="6"/>
      <c r="K16" s="28"/>
      <c r="L16" s="28"/>
      <c r="M16" s="28"/>
      <c r="N16" s="28"/>
      <c r="O16" s="28">
        <f>SUM(Table1[[#This Row],[Total Score Kaplan]:[Taylor Scores]])</f>
        <v>0</v>
      </c>
      <c r="P16" s="6" t="s">
        <v>87</v>
      </c>
      <c r="Q16" s="19">
        <f>SUM(Q3:Q15)</f>
        <v>9166406.4000000004</v>
      </c>
    </row>
  </sheetData>
  <mergeCells count="1">
    <mergeCell ref="A1:C1"/>
  </mergeCells>
  <phoneticPr fontId="3" type="noConversion"/>
  <printOptions horizontalCentered="1" verticalCentered="1"/>
  <pageMargins left="0.2" right="0.2" top="0.75" bottom="0.75" header="0.3" footer="0.3"/>
  <pageSetup paperSize="17" scale="76"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6798A-C2EA-45FA-B256-5B876731BB0B}">
  <dimension ref="A1:S15"/>
  <sheetViews>
    <sheetView zoomScale="130" zoomScaleNormal="130" workbookViewId="0">
      <pane xSplit="2" ySplit="1" topLeftCell="I2" activePane="bottomRight" state="frozen"/>
      <selection pane="topRight" activeCell="C1" sqref="C1"/>
      <selection pane="bottomLeft" activeCell="A2" sqref="A2"/>
      <selection pane="bottomRight" activeCell="O7" sqref="O7"/>
    </sheetView>
  </sheetViews>
  <sheetFormatPr defaultRowHeight="14.4" x14ac:dyDescent="0.3"/>
  <cols>
    <col min="1" max="1" width="20.33203125" customWidth="1"/>
    <col min="2" max="2" width="48.109375" customWidth="1"/>
    <col min="3" max="3" width="32.5546875" customWidth="1"/>
    <col min="4" max="8" width="17" style="21" customWidth="1"/>
    <col min="10" max="10" width="17" style="21" customWidth="1"/>
    <col min="16" max="17" width="17" style="21" customWidth="1"/>
    <col min="18" max="18" width="18" customWidth="1"/>
    <col min="19" max="19" width="18.109375" customWidth="1"/>
  </cols>
  <sheetData>
    <row r="1" spans="1:19" ht="34.5" customHeight="1" x14ac:dyDescent="0.3">
      <c r="A1" s="3" t="s">
        <v>2</v>
      </c>
      <c r="B1" s="3" t="s">
        <v>3</v>
      </c>
      <c r="C1" s="3" t="s">
        <v>83</v>
      </c>
      <c r="D1" s="3" t="s">
        <v>97</v>
      </c>
      <c r="E1" s="3" t="s">
        <v>121</v>
      </c>
      <c r="F1" s="3" t="s">
        <v>123</v>
      </c>
      <c r="G1" s="3" t="s">
        <v>125</v>
      </c>
      <c r="H1" s="3" t="s">
        <v>126</v>
      </c>
      <c r="I1" s="3" t="s">
        <v>120</v>
      </c>
      <c r="J1" s="3" t="s">
        <v>98</v>
      </c>
      <c r="K1" s="3" t="s">
        <v>122</v>
      </c>
      <c r="L1" s="3" t="s">
        <v>124</v>
      </c>
      <c r="M1" s="3" t="s">
        <v>128</v>
      </c>
      <c r="N1" s="3" t="s">
        <v>127</v>
      </c>
      <c r="O1" s="3" t="s">
        <v>111</v>
      </c>
      <c r="P1" s="3" t="s">
        <v>85</v>
      </c>
      <c r="Q1" s="3" t="s">
        <v>89</v>
      </c>
    </row>
    <row r="2" spans="1:19" ht="63.9" customHeight="1" x14ac:dyDescent="0.3">
      <c r="A2" s="4" t="s">
        <v>18</v>
      </c>
      <c r="B2" s="1" t="s">
        <v>43</v>
      </c>
      <c r="C2" s="1" t="s">
        <v>81</v>
      </c>
      <c r="D2" s="1" t="s">
        <v>112</v>
      </c>
      <c r="E2" s="1"/>
      <c r="F2" s="1" t="s">
        <v>174</v>
      </c>
      <c r="G2" s="1" t="s">
        <v>149</v>
      </c>
      <c r="H2" s="1"/>
      <c r="I2" s="10">
        <v>25</v>
      </c>
      <c r="J2" s="10">
        <v>27</v>
      </c>
      <c r="K2" s="10">
        <v>30</v>
      </c>
      <c r="L2" s="10">
        <v>29</v>
      </c>
      <c r="M2" s="10">
        <v>20</v>
      </c>
      <c r="N2" s="10"/>
      <c r="O2" s="10">
        <f>SUM(Table16[[#This Row],[Kaplan Scores]:[Taylor Scores]])</f>
        <v>131</v>
      </c>
      <c r="P2" s="22">
        <v>849000</v>
      </c>
      <c r="Q2" s="22">
        <f>0.8*Table16[[#This Row],[Total Cost]]</f>
        <v>679200</v>
      </c>
    </row>
    <row r="3" spans="1:19" ht="63.9" customHeight="1" thickBot="1" x14ac:dyDescent="0.35">
      <c r="A3" s="4" t="s">
        <v>25</v>
      </c>
      <c r="B3" s="1" t="s">
        <v>44</v>
      </c>
      <c r="C3" s="1" t="s">
        <v>82</v>
      </c>
      <c r="D3" s="1" t="s">
        <v>113</v>
      </c>
      <c r="E3" s="1"/>
      <c r="F3" s="1" t="s">
        <v>175</v>
      </c>
      <c r="G3" s="1" t="s">
        <v>150</v>
      </c>
      <c r="H3" s="1"/>
      <c r="I3" s="10">
        <v>25</v>
      </c>
      <c r="J3" s="10">
        <v>25</v>
      </c>
      <c r="K3" s="10">
        <v>20</v>
      </c>
      <c r="L3" s="10">
        <v>25</v>
      </c>
      <c r="M3" s="10">
        <v>15</v>
      </c>
      <c r="N3" s="10"/>
      <c r="O3" s="10">
        <f>SUM(Table16[[#This Row],[Kaplan Scores]:[Taylor Scores]])</f>
        <v>110</v>
      </c>
      <c r="P3" s="22">
        <v>603784</v>
      </c>
      <c r="Q3" s="22">
        <f>0.8*Table16[[#This Row],[Total Cost]]</f>
        <v>483027.20000000001</v>
      </c>
    </row>
    <row r="4" spans="1:19" x14ac:dyDescent="0.3">
      <c r="A4" s="4" t="s">
        <v>1</v>
      </c>
      <c r="B4" s="1" t="s">
        <v>1</v>
      </c>
      <c r="C4" s="1" t="s">
        <v>1</v>
      </c>
      <c r="D4" s="10"/>
      <c r="E4" s="10"/>
      <c r="F4" s="6" t="s">
        <v>1</v>
      </c>
      <c r="G4" s="1" t="s">
        <v>1</v>
      </c>
      <c r="H4" s="10"/>
      <c r="I4" s="10"/>
      <c r="J4" s="10"/>
      <c r="K4" s="10"/>
      <c r="L4" s="10"/>
      <c r="M4" s="10">
        <v>0</v>
      </c>
      <c r="N4" s="10"/>
      <c r="O4" s="10">
        <f>SUM(Table16[[#This Row],[Kaplan Scores]:[Taylor Scores]])</f>
        <v>0</v>
      </c>
      <c r="P4" s="1"/>
      <c r="Q4" s="1"/>
    </row>
    <row r="5" spans="1:19" x14ac:dyDescent="0.3">
      <c r="A5" s="4" t="s">
        <v>1</v>
      </c>
      <c r="B5" s="1" t="s">
        <v>1</v>
      </c>
      <c r="C5" s="1" t="s">
        <v>1</v>
      </c>
      <c r="D5" s="10"/>
      <c r="E5" s="10"/>
      <c r="F5" s="1"/>
      <c r="G5" s="1" t="s">
        <v>1</v>
      </c>
      <c r="H5" s="10"/>
      <c r="I5" s="10"/>
      <c r="J5" s="10"/>
      <c r="K5" s="10"/>
      <c r="L5" s="10"/>
      <c r="M5" s="10">
        <v>0</v>
      </c>
      <c r="N5" s="10"/>
      <c r="O5" s="10">
        <f>SUM(Table16[[#This Row],[Kaplan Scores]:[Taylor Scores]])</f>
        <v>0</v>
      </c>
      <c r="P5" s="1" t="s">
        <v>90</v>
      </c>
      <c r="Q5" s="22">
        <f>SUBTOTAL(109,Q2:Q4)</f>
        <v>1162227.2</v>
      </c>
    </row>
    <row r="6" spans="1:19" ht="25.8" x14ac:dyDescent="0.3">
      <c r="A6" s="6" t="s">
        <v>1</v>
      </c>
      <c r="B6" s="5" t="s">
        <v>0</v>
      </c>
      <c r="C6" s="6" t="s">
        <v>1</v>
      </c>
      <c r="D6" s="20"/>
      <c r="E6" s="20"/>
      <c r="F6" s="1"/>
      <c r="G6" s="6" t="s">
        <v>1</v>
      </c>
      <c r="H6" s="20"/>
      <c r="I6" s="20"/>
      <c r="J6" s="20"/>
      <c r="K6" s="20"/>
      <c r="L6" s="20"/>
      <c r="M6" s="20"/>
      <c r="N6" s="20"/>
      <c r="O6" s="20">
        <f>SUM(Table16[[#This Row],[Kaplan Scores]:[Taylor Scores]])</f>
        <v>0</v>
      </c>
      <c r="P6" s="6"/>
      <c r="Q6" s="6">
        <f>0.8*Table16[[#This Row],[Total Cost]]</f>
        <v>0</v>
      </c>
    </row>
    <row r="7" spans="1:19" ht="60" customHeight="1" x14ac:dyDescent="0.3">
      <c r="A7" s="4" t="s">
        <v>4</v>
      </c>
      <c r="B7" s="1" t="s">
        <v>45</v>
      </c>
      <c r="C7" s="1" t="s">
        <v>60</v>
      </c>
      <c r="D7" s="1" t="s">
        <v>114</v>
      </c>
      <c r="E7" s="1"/>
      <c r="F7" s="1" t="s">
        <v>176</v>
      </c>
      <c r="G7" s="1" t="s">
        <v>151</v>
      </c>
      <c r="H7" s="1"/>
      <c r="I7" s="10">
        <v>11</v>
      </c>
      <c r="J7" s="10">
        <v>14</v>
      </c>
      <c r="K7" s="10"/>
      <c r="L7" s="10">
        <v>14</v>
      </c>
      <c r="M7" s="10">
        <v>15</v>
      </c>
      <c r="N7" s="10"/>
      <c r="O7" s="10">
        <f>SUM(Table16[[#This Row],[Kaplan Scores]:[Taylor Scores]])</f>
        <v>54</v>
      </c>
      <c r="P7" s="22">
        <v>60000</v>
      </c>
      <c r="Q7" s="22">
        <f>0.8*Table16[[#This Row],[Total Cost]]</f>
        <v>48000</v>
      </c>
    </row>
    <row r="8" spans="1:19" ht="60" customHeight="1" x14ac:dyDescent="0.3">
      <c r="A8" s="4" t="s">
        <v>19</v>
      </c>
      <c r="B8" s="1" t="s">
        <v>46</v>
      </c>
      <c r="C8" s="1" t="s">
        <v>61</v>
      </c>
      <c r="D8" s="1" t="s">
        <v>115</v>
      </c>
      <c r="E8" s="1"/>
      <c r="F8" s="1" t="s">
        <v>177</v>
      </c>
      <c r="G8" s="1" t="s">
        <v>152</v>
      </c>
      <c r="H8" s="1"/>
      <c r="I8" s="10">
        <v>14</v>
      </c>
      <c r="J8" s="10">
        <v>14</v>
      </c>
      <c r="K8" s="10"/>
      <c r="L8" s="10">
        <v>15</v>
      </c>
      <c r="M8" s="10">
        <v>15</v>
      </c>
      <c r="N8" s="10"/>
      <c r="O8" s="10">
        <f>SUM(Table16[[#This Row],[Kaplan Scores]:[Taylor Scores]])</f>
        <v>58</v>
      </c>
      <c r="P8" s="22">
        <v>60000</v>
      </c>
      <c r="Q8" s="22">
        <f>0.8*Table16[[#This Row],[Total Cost]]</f>
        <v>48000</v>
      </c>
    </row>
    <row r="9" spans="1:19" ht="60" customHeight="1" x14ac:dyDescent="0.3">
      <c r="A9" s="4" t="s">
        <v>20</v>
      </c>
      <c r="B9" s="1" t="s">
        <v>47</v>
      </c>
      <c r="C9" s="1" t="s">
        <v>62</v>
      </c>
      <c r="D9" s="1" t="s">
        <v>116</v>
      </c>
      <c r="E9" s="1"/>
      <c r="F9" s="1" t="s">
        <v>178</v>
      </c>
      <c r="G9" s="1" t="s">
        <v>151</v>
      </c>
      <c r="H9" s="1"/>
      <c r="I9" s="10">
        <v>14</v>
      </c>
      <c r="J9" s="10">
        <v>15</v>
      </c>
      <c r="K9" s="10"/>
      <c r="L9" s="10">
        <v>11</v>
      </c>
      <c r="M9" s="10">
        <v>15</v>
      </c>
      <c r="N9" s="10"/>
      <c r="O9" s="10">
        <f>SUM(Table16[[#This Row],[Kaplan Scores]:[Taylor Scores]])</f>
        <v>55</v>
      </c>
      <c r="P9" s="22">
        <v>44000</v>
      </c>
      <c r="Q9" s="22">
        <f>0.8*Table16[[#This Row],[Total Cost]]</f>
        <v>35200</v>
      </c>
    </row>
    <row r="10" spans="1:19" ht="60" customHeight="1" x14ac:dyDescent="0.3">
      <c r="A10" s="4" t="s">
        <v>8</v>
      </c>
      <c r="B10" s="1" t="s">
        <v>48</v>
      </c>
      <c r="C10" s="1" t="s">
        <v>63</v>
      </c>
      <c r="D10" s="1" t="s">
        <v>117</v>
      </c>
      <c r="E10" s="1"/>
      <c r="F10" s="1" t="s">
        <v>179</v>
      </c>
      <c r="G10" s="1" t="s">
        <v>153</v>
      </c>
      <c r="H10" s="1"/>
      <c r="I10" s="10">
        <v>6</v>
      </c>
      <c r="J10" s="10">
        <v>10</v>
      </c>
      <c r="K10" s="10"/>
      <c r="L10" s="10">
        <v>12</v>
      </c>
      <c r="M10" s="10">
        <v>15</v>
      </c>
      <c r="N10" s="10"/>
      <c r="O10" s="10">
        <f>SUM(Table16[[#This Row],[Kaplan Scores]:[Taylor Scores]])</f>
        <v>43</v>
      </c>
      <c r="P10" s="22">
        <v>75000</v>
      </c>
      <c r="Q10" s="22">
        <f>0.8*Table16[[#This Row],[Total Cost]]</f>
        <v>60000</v>
      </c>
    </row>
    <row r="11" spans="1:19" ht="60" customHeight="1" x14ac:dyDescent="0.3">
      <c r="A11" s="4" t="s">
        <v>21</v>
      </c>
      <c r="B11" s="1" t="s">
        <v>49</v>
      </c>
      <c r="C11" s="1" t="s">
        <v>64</v>
      </c>
      <c r="D11" s="1" t="s">
        <v>118</v>
      </c>
      <c r="E11" s="1"/>
      <c r="F11" s="1" t="s">
        <v>180</v>
      </c>
      <c r="G11" s="1" t="s">
        <v>151</v>
      </c>
      <c r="H11" s="1"/>
      <c r="I11" s="10">
        <v>12</v>
      </c>
      <c r="J11" s="10">
        <v>14</v>
      </c>
      <c r="K11" s="10"/>
      <c r="L11" s="10">
        <v>13</v>
      </c>
      <c r="M11" s="10">
        <v>15</v>
      </c>
      <c r="N11" s="10"/>
      <c r="O11" s="10">
        <f>SUM(Table16[[#This Row],[Kaplan Scores]:[Taylor Scores]])</f>
        <v>54</v>
      </c>
      <c r="P11" s="22">
        <v>50000</v>
      </c>
      <c r="Q11" s="22">
        <f>0.8*Table16[[#This Row],[Total Cost]]</f>
        <v>40000</v>
      </c>
    </row>
    <row r="12" spans="1:19" ht="60" customHeight="1" x14ac:dyDescent="0.3">
      <c r="A12" s="4" t="s">
        <v>22</v>
      </c>
      <c r="B12" s="1" t="s">
        <v>50</v>
      </c>
      <c r="C12" s="1" t="s">
        <v>65</v>
      </c>
      <c r="D12" s="1" t="s">
        <v>119</v>
      </c>
      <c r="E12" s="1"/>
      <c r="F12" s="1" t="s">
        <v>181</v>
      </c>
      <c r="G12" s="1" t="s">
        <v>152</v>
      </c>
      <c r="H12" s="1"/>
      <c r="I12" s="10">
        <v>13</v>
      </c>
      <c r="J12" s="10">
        <v>14</v>
      </c>
      <c r="K12" s="10"/>
      <c r="L12" s="10">
        <v>13</v>
      </c>
      <c r="M12" s="10">
        <v>15</v>
      </c>
      <c r="N12" s="10"/>
      <c r="O12" s="10">
        <f>SUM(Table16[[#This Row],[Kaplan Scores]:[Taylor Scores]])</f>
        <v>55</v>
      </c>
      <c r="P12" s="22">
        <v>49500</v>
      </c>
      <c r="Q12" s="22">
        <f>0.8*Table16[[#This Row],[Total Cost]]</f>
        <v>39600</v>
      </c>
    </row>
    <row r="13" spans="1:19" x14ac:dyDescent="0.3">
      <c r="A13" s="4"/>
      <c r="B13" s="1"/>
      <c r="C13" s="1" t="s">
        <v>1</v>
      </c>
      <c r="D13" s="10"/>
      <c r="E13" s="10"/>
      <c r="F13" s="10"/>
      <c r="G13" s="10"/>
      <c r="H13" s="10"/>
      <c r="I13" s="10"/>
      <c r="J13" s="10"/>
      <c r="K13" s="10"/>
      <c r="L13" s="10"/>
      <c r="M13" s="10"/>
      <c r="N13" s="10"/>
      <c r="O13" s="10">
        <f>SUM(Table16[[#This Row],[Kaplan Scores]:[Taylor Scores]])</f>
        <v>0</v>
      </c>
      <c r="P13" s="1"/>
      <c r="Q13" s="1">
        <f>0.8*Table16[[#This Row],[Total Cost]]</f>
        <v>0</v>
      </c>
    </row>
    <row r="14" spans="1:19" x14ac:dyDescent="0.3">
      <c r="A14" s="6"/>
      <c r="B14" s="6"/>
      <c r="C14" s="6" t="s">
        <v>1</v>
      </c>
      <c r="D14" s="20"/>
      <c r="E14" s="20"/>
      <c r="F14" s="20"/>
      <c r="G14" s="20"/>
      <c r="H14" s="20"/>
      <c r="J14" s="20"/>
      <c r="P14" s="20"/>
      <c r="Q14" s="20"/>
      <c r="R14" s="6"/>
      <c r="S14" s="6"/>
    </row>
    <row r="15" spans="1:19" x14ac:dyDescent="0.3">
      <c r="Q15" s="21">
        <f>SUM(Q6:Q14)</f>
        <v>270800</v>
      </c>
      <c r="R15" t="s">
        <v>91</v>
      </c>
      <c r="S15" s="23">
        <f>SUM(S6:S14)</f>
        <v>0</v>
      </c>
    </row>
  </sheetData>
  <phoneticPr fontId="3"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CC355-F32F-451F-AE54-0F3D9DDE276A}">
  <sheetPr>
    <pageSetUpPr fitToPage="1"/>
  </sheetPr>
  <dimension ref="A1:Q12"/>
  <sheetViews>
    <sheetView zoomScale="110" zoomScaleNormal="110" workbookViewId="0">
      <pane xSplit="2" ySplit="1" topLeftCell="J2" activePane="bottomRight" state="frozen"/>
      <selection pane="topRight" activeCell="C1" sqref="C1"/>
      <selection pane="bottomLeft" activeCell="A2" sqref="A2"/>
      <selection pane="bottomRight" activeCell="K2" sqref="K2:K9"/>
    </sheetView>
  </sheetViews>
  <sheetFormatPr defaultColWidth="9.109375" defaultRowHeight="14.4" x14ac:dyDescent="0.3"/>
  <cols>
    <col min="1" max="1" width="23" style="2" customWidth="1"/>
    <col min="2" max="2" width="54.44140625" style="2" customWidth="1"/>
    <col min="3" max="6" width="34.109375" style="2" customWidth="1"/>
    <col min="7" max="7" width="31.33203125" style="2" customWidth="1"/>
    <col min="8" max="8" width="30.88671875" style="2" customWidth="1"/>
    <col min="9" max="15" width="14.44140625" style="2" customWidth="1"/>
    <col min="16" max="16" width="21.44140625" style="2" customWidth="1"/>
    <col min="17" max="17" width="16.5546875" style="2" customWidth="1"/>
    <col min="18" max="18" width="17.6640625" style="2" customWidth="1"/>
    <col min="19" max="16384" width="9.109375" style="2"/>
  </cols>
  <sheetData>
    <row r="1" spans="1:17" ht="27" customHeight="1" x14ac:dyDescent="0.3">
      <c r="A1" s="3" t="s">
        <v>2</v>
      </c>
      <c r="B1" s="3" t="s">
        <v>3</v>
      </c>
      <c r="C1" s="3" t="s">
        <v>83</v>
      </c>
      <c r="D1" s="3" t="s">
        <v>97</v>
      </c>
      <c r="E1" s="3" t="s">
        <v>121</v>
      </c>
      <c r="F1" s="3" t="s">
        <v>123</v>
      </c>
      <c r="G1" s="3" t="s">
        <v>125</v>
      </c>
      <c r="H1" s="3" t="s">
        <v>126</v>
      </c>
      <c r="I1" s="3" t="s">
        <v>84</v>
      </c>
      <c r="J1" s="3" t="s">
        <v>98</v>
      </c>
      <c r="K1" s="3" t="s">
        <v>122</v>
      </c>
      <c r="L1" s="3" t="s">
        <v>124</v>
      </c>
      <c r="M1" s="3" t="s">
        <v>128</v>
      </c>
      <c r="N1" s="3" t="s">
        <v>127</v>
      </c>
      <c r="O1" s="3" t="s">
        <v>111</v>
      </c>
      <c r="P1" s="3" t="s">
        <v>85</v>
      </c>
      <c r="Q1" s="3" t="s">
        <v>95</v>
      </c>
    </row>
    <row r="2" spans="1:17" ht="50.1" customHeight="1" x14ac:dyDescent="0.3">
      <c r="A2" s="4" t="s">
        <v>23</v>
      </c>
      <c r="B2" s="1" t="s">
        <v>51</v>
      </c>
      <c r="C2" s="1" t="s">
        <v>1</v>
      </c>
      <c r="D2" s="1" t="s">
        <v>129</v>
      </c>
      <c r="E2" s="1" t="s">
        <v>201</v>
      </c>
      <c r="F2" s="16" t="s">
        <v>182</v>
      </c>
      <c r="G2" s="1" t="s">
        <v>154</v>
      </c>
      <c r="H2" s="1"/>
      <c r="I2" s="10">
        <v>43</v>
      </c>
      <c r="J2" s="10">
        <v>45</v>
      </c>
      <c r="K2" s="10">
        <v>46</v>
      </c>
      <c r="L2" s="10">
        <v>47</v>
      </c>
      <c r="M2" s="10">
        <v>46</v>
      </c>
      <c r="N2" s="10"/>
      <c r="O2" s="10">
        <f>SUM(Table13[[#This Row],[Total Score Kaplan]:[Taylor Scores]])</f>
        <v>227</v>
      </c>
      <c r="P2" s="22">
        <v>35500</v>
      </c>
      <c r="Q2" s="22">
        <f>0.5*Table13[[#This Row],[Total Cost]]</f>
        <v>17750</v>
      </c>
    </row>
    <row r="3" spans="1:17" ht="50.1" customHeight="1" x14ac:dyDescent="0.3">
      <c r="A3" s="4" t="s">
        <v>5</v>
      </c>
      <c r="B3" s="1" t="s">
        <v>52</v>
      </c>
      <c r="C3" s="1"/>
      <c r="D3" s="1" t="s">
        <v>130</v>
      </c>
      <c r="E3" s="1" t="s">
        <v>202</v>
      </c>
      <c r="F3" s="16" t="s">
        <v>183</v>
      </c>
      <c r="G3" s="1" t="s">
        <v>155</v>
      </c>
      <c r="H3" s="1"/>
      <c r="I3" s="10">
        <v>41</v>
      </c>
      <c r="J3" s="10">
        <v>50</v>
      </c>
      <c r="K3" s="10">
        <v>50</v>
      </c>
      <c r="L3" s="10">
        <v>49</v>
      </c>
      <c r="M3" s="10">
        <v>45</v>
      </c>
      <c r="N3" s="10"/>
      <c r="O3" s="10">
        <f>SUM(Table13[[#This Row],[Total Score Kaplan]:[Taylor Scores]])</f>
        <v>235</v>
      </c>
      <c r="P3" s="22">
        <v>150000</v>
      </c>
      <c r="Q3" s="22">
        <f>0.5*Table13[[#This Row],[Total Cost]]</f>
        <v>75000</v>
      </c>
    </row>
    <row r="4" spans="1:17" ht="50.1" customHeight="1" x14ac:dyDescent="0.3">
      <c r="A4" s="4" t="s">
        <v>24</v>
      </c>
      <c r="B4" s="1" t="s">
        <v>58</v>
      </c>
      <c r="C4" s="1" t="s">
        <v>66</v>
      </c>
      <c r="D4" s="1" t="s">
        <v>131</v>
      </c>
      <c r="E4" s="1" t="s">
        <v>203</v>
      </c>
      <c r="F4" s="16" t="s">
        <v>184</v>
      </c>
      <c r="G4" s="1" t="s">
        <v>156</v>
      </c>
      <c r="H4" s="1"/>
      <c r="I4" s="10">
        <v>36</v>
      </c>
      <c r="J4" s="10">
        <v>45</v>
      </c>
      <c r="K4" s="10">
        <v>33</v>
      </c>
      <c r="L4" s="10">
        <v>37</v>
      </c>
      <c r="M4" s="10">
        <v>48</v>
      </c>
      <c r="N4" s="10"/>
      <c r="O4" s="10">
        <f>SUM(Table13[[#This Row],[Total Score Kaplan]:[Taylor Scores]])</f>
        <v>199</v>
      </c>
      <c r="P4" s="22">
        <v>40000</v>
      </c>
      <c r="Q4" s="22">
        <f>0.5*Table13[[#This Row],[Total Cost]]</f>
        <v>20000</v>
      </c>
    </row>
    <row r="5" spans="1:17" ht="50.1" customHeight="1" x14ac:dyDescent="0.3">
      <c r="A5" s="4" t="s">
        <v>25</v>
      </c>
      <c r="B5" s="1" t="s">
        <v>53</v>
      </c>
      <c r="C5" s="1" t="s">
        <v>67</v>
      </c>
      <c r="D5" s="1" t="s">
        <v>132</v>
      </c>
      <c r="E5" s="1" t="s">
        <v>1</v>
      </c>
      <c r="F5" s="16" t="s">
        <v>185</v>
      </c>
      <c r="G5" s="1" t="s">
        <v>157</v>
      </c>
      <c r="H5" s="1"/>
      <c r="I5" s="10">
        <v>38</v>
      </c>
      <c r="J5" s="10">
        <v>44</v>
      </c>
      <c r="K5" s="10">
        <v>35</v>
      </c>
      <c r="L5" s="10">
        <v>36</v>
      </c>
      <c r="M5" s="10">
        <v>41</v>
      </c>
      <c r="N5" s="10"/>
      <c r="O5" s="10">
        <f>SUM(Table13[[#This Row],[Total Score Kaplan]:[Taylor Scores]])</f>
        <v>194</v>
      </c>
      <c r="P5" s="22">
        <v>150000</v>
      </c>
      <c r="Q5" s="22">
        <f>0.5*Table13[[#This Row],[Total Cost]]</f>
        <v>75000</v>
      </c>
    </row>
    <row r="6" spans="1:17" ht="50.1" customHeight="1" x14ac:dyDescent="0.3">
      <c r="A6" s="4" t="s">
        <v>26</v>
      </c>
      <c r="B6" s="1" t="s">
        <v>54</v>
      </c>
      <c r="C6" s="1" t="s">
        <v>68</v>
      </c>
      <c r="D6" s="1" t="s">
        <v>133</v>
      </c>
      <c r="E6" s="1"/>
      <c r="F6" s="16" t="s">
        <v>186</v>
      </c>
      <c r="G6" s="1" t="s">
        <v>158</v>
      </c>
      <c r="H6" s="1"/>
      <c r="I6" s="10">
        <v>43</v>
      </c>
      <c r="J6" s="10">
        <v>45</v>
      </c>
      <c r="K6" s="10">
        <v>41</v>
      </c>
      <c r="L6" s="10">
        <v>39</v>
      </c>
      <c r="M6" s="10">
        <v>46</v>
      </c>
      <c r="N6" s="10"/>
      <c r="O6" s="10">
        <f>SUM(Table13[[#This Row],[Total Score Kaplan]:[Taylor Scores]])</f>
        <v>214</v>
      </c>
      <c r="P6" s="22">
        <v>21250</v>
      </c>
      <c r="Q6" s="22">
        <f>0.5*Table13[[#This Row],[Total Cost]]</f>
        <v>10625</v>
      </c>
    </row>
    <row r="7" spans="1:17" ht="50.1" customHeight="1" x14ac:dyDescent="0.3">
      <c r="A7" s="4" t="s">
        <v>27</v>
      </c>
      <c r="B7" s="1" t="s">
        <v>55</v>
      </c>
      <c r="C7" s="1" t="s">
        <v>69</v>
      </c>
      <c r="D7" s="1" t="s">
        <v>134</v>
      </c>
      <c r="E7" s="1" t="s">
        <v>1</v>
      </c>
      <c r="F7" s="16" t="s">
        <v>187</v>
      </c>
      <c r="G7" s="1" t="s">
        <v>159</v>
      </c>
      <c r="H7" s="1"/>
      <c r="I7" s="10">
        <v>34</v>
      </c>
      <c r="J7" s="10">
        <v>47</v>
      </c>
      <c r="K7" s="10">
        <v>46</v>
      </c>
      <c r="L7" s="10">
        <v>42</v>
      </c>
      <c r="M7" s="10">
        <v>48</v>
      </c>
      <c r="N7" s="10"/>
      <c r="O7" s="10">
        <f>SUM(Table13[[#This Row],[Total Score Kaplan]:[Taylor Scores]])</f>
        <v>217</v>
      </c>
      <c r="P7" s="22">
        <v>20000</v>
      </c>
      <c r="Q7" s="22">
        <f>0.5*Table13[[#This Row],[Total Cost]]</f>
        <v>10000</v>
      </c>
    </row>
    <row r="8" spans="1:17" ht="50.1" customHeight="1" x14ac:dyDescent="0.3">
      <c r="A8" s="4" t="s">
        <v>28</v>
      </c>
      <c r="B8" s="1" t="s">
        <v>56</v>
      </c>
      <c r="C8" s="1" t="s">
        <v>1</v>
      </c>
      <c r="D8" s="1" t="s">
        <v>135</v>
      </c>
      <c r="E8" s="1" t="s">
        <v>1</v>
      </c>
      <c r="F8" s="16" t="s">
        <v>188</v>
      </c>
      <c r="G8" s="1" t="s">
        <v>160</v>
      </c>
      <c r="H8" s="1"/>
      <c r="I8" s="10">
        <v>42</v>
      </c>
      <c r="J8" s="10">
        <v>49</v>
      </c>
      <c r="K8" s="10">
        <v>42</v>
      </c>
      <c r="L8" s="10">
        <v>47</v>
      </c>
      <c r="M8" s="10">
        <v>43</v>
      </c>
      <c r="N8" s="10"/>
      <c r="O8" s="10">
        <f>SUM(Table13[[#This Row],[Total Score Kaplan]:[Taylor Scores]])</f>
        <v>223</v>
      </c>
      <c r="P8" s="22">
        <v>138000</v>
      </c>
      <c r="Q8" s="22">
        <f>0.5*Table13[[#This Row],[Total Cost]]</f>
        <v>69000</v>
      </c>
    </row>
    <row r="9" spans="1:17" ht="50.1" customHeight="1" x14ac:dyDescent="0.3">
      <c r="A9" s="4" t="s">
        <v>29</v>
      </c>
      <c r="B9" s="1" t="s">
        <v>57</v>
      </c>
      <c r="C9" s="1" t="s">
        <v>1</v>
      </c>
      <c r="D9" s="1" t="s">
        <v>136</v>
      </c>
      <c r="E9" s="1" t="s">
        <v>1</v>
      </c>
      <c r="F9" s="16" t="s">
        <v>189</v>
      </c>
      <c r="G9" s="1" t="s">
        <v>161</v>
      </c>
      <c r="H9" s="1"/>
      <c r="I9" s="10">
        <v>35</v>
      </c>
      <c r="J9" s="10">
        <v>39</v>
      </c>
      <c r="K9" s="10">
        <v>43</v>
      </c>
      <c r="L9" s="10">
        <v>46</v>
      </c>
      <c r="M9" s="10">
        <v>48</v>
      </c>
      <c r="N9" s="10"/>
      <c r="O9" s="10">
        <f>SUM(Table13[[#This Row],[Total Score Kaplan]:[Taylor Scores]])</f>
        <v>211</v>
      </c>
      <c r="P9" s="22">
        <v>23393</v>
      </c>
      <c r="Q9" s="22">
        <f>0.5*Table13[[#This Row],[Total Cost]]</f>
        <v>11696.5</v>
      </c>
    </row>
    <row r="10" spans="1:17" ht="32.1" customHeight="1" x14ac:dyDescent="0.3">
      <c r="A10" s="4"/>
      <c r="B10" s="1"/>
      <c r="C10" s="1" t="s">
        <v>1</v>
      </c>
      <c r="D10" s="1"/>
      <c r="E10" s="1"/>
      <c r="F10" s="1"/>
      <c r="G10" s="1"/>
      <c r="H10" s="1"/>
      <c r="I10" s="1"/>
      <c r="J10" s="1"/>
      <c r="K10" s="1"/>
      <c r="L10" s="1"/>
      <c r="M10" s="1"/>
      <c r="N10" s="1"/>
      <c r="O10" s="1">
        <f>SUM(Table13[[#This Row],[Total Score Kaplan]:[Taylor Scores]])</f>
        <v>0</v>
      </c>
      <c r="P10" s="26"/>
      <c r="Q10" s="26"/>
    </row>
    <row r="11" spans="1:17" ht="32.1" customHeight="1" x14ac:dyDescent="0.3">
      <c r="A11" s="4"/>
      <c r="B11" s="1"/>
      <c r="C11" s="1" t="s">
        <v>1</v>
      </c>
      <c r="D11" s="1"/>
      <c r="E11" s="1"/>
      <c r="F11" s="1"/>
      <c r="G11" s="1"/>
      <c r="H11" s="1"/>
      <c r="I11" s="1"/>
      <c r="J11" s="1"/>
      <c r="K11" s="1"/>
      <c r="L11" s="1"/>
      <c r="M11" s="1"/>
      <c r="N11" s="1"/>
      <c r="O11" s="1">
        <f>SUM(Table13[[#This Row],[Total Score Kaplan]:[Taylor Scores]])</f>
        <v>0</v>
      </c>
      <c r="P11" s="26" t="s">
        <v>96</v>
      </c>
      <c r="Q11" s="27">
        <f>SUM(Q2:Q9)</f>
        <v>289071.5</v>
      </c>
    </row>
    <row r="12" spans="1:17" ht="27" customHeight="1" x14ac:dyDescent="0.3">
      <c r="A12" s="6" t="s">
        <v>1</v>
      </c>
      <c r="B12" s="6" t="s">
        <v>1</v>
      </c>
      <c r="C12" s="6" t="s">
        <v>1</v>
      </c>
      <c r="D12" s="6"/>
      <c r="E12" s="6"/>
      <c r="F12" s="6"/>
      <c r="G12" s="6"/>
      <c r="H12" s="6"/>
      <c r="I12" s="6"/>
      <c r="J12" s="6"/>
      <c r="K12" s="6"/>
      <c r="L12" s="6"/>
      <c r="M12" s="6"/>
      <c r="N12" s="6"/>
      <c r="O12" s="6">
        <f>SUM(Table13[[#This Row],[Total Score Kaplan]:[Taylor Scores]])</f>
        <v>0</v>
      </c>
      <c r="P12" s="1"/>
      <c r="Q12" s="1"/>
    </row>
  </sheetData>
  <phoneticPr fontId="3" type="noConversion"/>
  <printOptions horizontalCentered="1" verticalCentered="1"/>
  <pageMargins left="0.2" right="0.2" top="0.75" bottom="0.75" header="0.3" footer="0.3"/>
  <pageSetup paperSize="17" scale="76"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2C020-43F0-4823-B09B-D47AFAC59D6B}">
  <dimension ref="B2:C10"/>
  <sheetViews>
    <sheetView tabSelected="1" zoomScale="140" zoomScaleNormal="140" workbookViewId="0">
      <selection activeCell="C5" sqref="C5"/>
    </sheetView>
  </sheetViews>
  <sheetFormatPr defaultRowHeight="14.4" x14ac:dyDescent="0.3"/>
  <cols>
    <col min="2" max="2" width="25.6640625" customWidth="1"/>
    <col min="3" max="3" width="22.5546875" style="21" customWidth="1"/>
  </cols>
  <sheetData>
    <row r="2" spans="2:3" x14ac:dyDescent="0.3">
      <c r="B2" s="24" t="s">
        <v>92</v>
      </c>
    </row>
    <row r="4" spans="2:3" x14ac:dyDescent="0.3">
      <c r="B4" t="s">
        <v>0</v>
      </c>
      <c r="C4" s="25">
        <f>'Addl. &amp; Scoping'!Q15</f>
        <v>270800</v>
      </c>
    </row>
    <row r="5" spans="2:3" x14ac:dyDescent="0.3">
      <c r="B5" t="s">
        <v>93</v>
      </c>
      <c r="C5" s="25">
        <f>'Addl. &amp; Scoping'!Q5</f>
        <v>1162227.2</v>
      </c>
    </row>
    <row r="6" spans="2:3" x14ac:dyDescent="0.3">
      <c r="B6" t="s">
        <v>94</v>
      </c>
      <c r="C6" s="25">
        <f>'Large Scale'!Q16</f>
        <v>9166406.4000000004</v>
      </c>
    </row>
    <row r="7" spans="2:3" x14ac:dyDescent="0.3">
      <c r="C7" s="25"/>
    </row>
    <row r="8" spans="2:3" x14ac:dyDescent="0.3">
      <c r="B8" t="s">
        <v>87</v>
      </c>
      <c r="C8" s="25">
        <f>SUM(C4:C7)</f>
        <v>10599433.6</v>
      </c>
    </row>
    <row r="9" spans="2:3" x14ac:dyDescent="0.3">
      <c r="C9" s="25"/>
    </row>
    <row r="10" spans="2:3" x14ac:dyDescent="0.3">
      <c r="C10" s="2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AFDA19406B848B7101DD146C7E85B" ma:contentTypeVersion="18" ma:contentTypeDescription="Create a new document." ma:contentTypeScope="" ma:versionID="39a1344c21666c4780c4214b4c4850a1">
  <xsd:schema xmlns:xsd="http://www.w3.org/2001/XMLSchema" xmlns:xs="http://www.w3.org/2001/XMLSchema" xmlns:p="http://schemas.microsoft.com/office/2006/metadata/properties" xmlns:ns2="8fd47c45-8aaa-4bb9-a294-41bdb653617e" xmlns:ns3="2a208fe3-8287-4a8b-b629-d45392ca0f10" xmlns:ns4="22ec0dd7-095b-41f2-b8b8-a624496b8c6b" targetNamespace="http://schemas.microsoft.com/office/2006/metadata/properties" ma:root="true" ma:fieldsID="5da6e6d147b0f112825d5ae4887165ea" ns2:_="" ns3:_="" ns4:_="">
    <xsd:import namespace="8fd47c45-8aaa-4bb9-a294-41bdb653617e"/>
    <xsd:import namespace="2a208fe3-8287-4a8b-b629-d45392ca0f10"/>
    <xsd:import namespace="22ec0dd7-095b-41f2-b8b8-a624496b8c6b"/>
    <xsd:element name="properties">
      <xsd:complexType>
        <xsd:sequence>
          <xsd:element name="documentManagement">
            <xsd:complexType>
              <xsd:all>
                <xsd:element ref="ns2:_dlc_Exempt" minOccurs="0"/>
                <xsd:element ref="ns3:SharedWithUser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47c45-8aaa-4bb9-a294-41bdb653617e" elementFormDefault="qualified">
    <xsd:import namespace="http://schemas.microsoft.com/office/2006/documentManagement/types"/>
    <xsd:import namespace="http://schemas.microsoft.com/office/infopath/2007/PartnerControls"/>
    <xsd:element name="_dlc_Exempt" ma:index="8" nillable="true" ma:displayName="Exempt from Policy" ma:descriptio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208fe3-8287-4a8b-b629-d45392ca0f10"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ec0dd7-095b-41f2-b8b8-a624496b8c6b"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22ec0dd7-095b-41f2-b8b8-a624496b8c6b">E23TXWV46JPD-1446909593-6581</_dlc_DocId>
    <_dlc_DocIdUrl xmlns="22ec0dd7-095b-41f2-b8b8-a624496b8c6b">
      <Url>https://outside.vermont.gov/agency/VTRANS/external/MAB-LP/_layouts/15/DocIdRedir.aspx?ID=E23TXWV46JPD-1446909593-6581</Url>
      <Description>E23TXWV46JPD-1446909593-6581</Description>
    </_dlc_DocIdUrl>
  </documentManagement>
</p:properties>
</file>

<file path=customXml/itemProps1.xml><?xml version="1.0" encoding="utf-8"?>
<ds:datastoreItem xmlns:ds="http://schemas.openxmlformats.org/officeDocument/2006/customXml" ds:itemID="{4C165BE0-2D4B-41BF-AA82-D330FFAB289C}"/>
</file>

<file path=customXml/itemProps2.xml><?xml version="1.0" encoding="utf-8"?>
<ds:datastoreItem xmlns:ds="http://schemas.openxmlformats.org/officeDocument/2006/customXml" ds:itemID="{ABD334F5-9E94-4C40-B089-3AD2DAE1C191}"/>
</file>

<file path=customXml/itemProps3.xml><?xml version="1.0" encoding="utf-8"?>
<ds:datastoreItem xmlns:ds="http://schemas.openxmlformats.org/officeDocument/2006/customXml" ds:itemID="{4AA0833A-C7C9-4C8C-A51E-6130ACA89D38}"/>
</file>

<file path=customXml/itemProps4.xml><?xml version="1.0" encoding="utf-8"?>
<ds:datastoreItem xmlns:ds="http://schemas.openxmlformats.org/officeDocument/2006/customXml" ds:itemID="{469F2BB0-2158-46A5-8A08-7C81ECA8CCA0}"/>
</file>

<file path=customXml/itemProps5.xml><?xml version="1.0" encoding="utf-8"?>
<ds:datastoreItem xmlns:ds="http://schemas.openxmlformats.org/officeDocument/2006/customXml" ds:itemID="{93D6D584-B5F7-4876-AB73-BF0AE7E027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Large Scale</vt:lpstr>
      <vt:lpstr>Addl. &amp; Scoping</vt:lpstr>
      <vt:lpstr>Small Scale</vt:lpstr>
      <vt:lpstr>Fed Funds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Lemieux, Jon</dc:creator>
  <cp:lastModifiedBy>Pochop, Peter</cp:lastModifiedBy>
  <cp:lastPrinted>2020-01-21T19:36:28Z</cp:lastPrinted>
  <dcterms:created xsi:type="dcterms:W3CDTF">2019-12-04T15:04:49Z</dcterms:created>
  <dcterms:modified xsi:type="dcterms:W3CDTF">2025-06-30T17:58:17Z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0x010100F3EAFDA19406B848B7101DD146C7E85B</vt:lpwstr>
  </property>
  <property fmtid="{D5CDD505-2E9C-101B-9397-08002B2CF9AE}" pid="3" name="_dlc_DocIdItemGuid">
    <vt:lpwstr>02138e65-51df-4a42-9276-fd7ce70c33ca</vt:lpwstr>
  </property>
</Properties>
</file>